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adek\Desktop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09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09 Pol'!$A$1:$U$74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41" i="1"/>
  <c r="F41" i="1"/>
  <c r="G40" i="1"/>
  <c r="F40" i="1"/>
  <c r="G39" i="1"/>
  <c r="F39" i="1"/>
  <c r="G64" i="12"/>
  <c r="AC64" i="12"/>
  <c r="AD64" i="12"/>
  <c r="G7" i="12"/>
  <c r="K7" i="12"/>
  <c r="O7" i="12"/>
  <c r="U7" i="12"/>
  <c r="G8" i="12"/>
  <c r="I8" i="12"/>
  <c r="I7" i="12" s="1"/>
  <c r="K8" i="12"/>
  <c r="M8" i="12"/>
  <c r="M7" i="12" s="1"/>
  <c r="O8" i="12"/>
  <c r="Q8" i="12"/>
  <c r="Q7" i="12" s="1"/>
  <c r="U8" i="12"/>
  <c r="G11" i="12"/>
  <c r="I11" i="12"/>
  <c r="I10" i="12" s="1"/>
  <c r="K11" i="12"/>
  <c r="M11" i="12"/>
  <c r="O11" i="12"/>
  <c r="Q11" i="12"/>
  <c r="Q10" i="12" s="1"/>
  <c r="U11" i="12"/>
  <c r="G13" i="12"/>
  <c r="G10" i="12" s="1"/>
  <c r="I13" i="12"/>
  <c r="K13" i="12"/>
  <c r="K10" i="12" s="1"/>
  <c r="O13" i="12"/>
  <c r="O10" i="12" s="1"/>
  <c r="Q13" i="12"/>
  <c r="U13" i="12"/>
  <c r="U10" i="12" s="1"/>
  <c r="G15" i="12"/>
  <c r="I15" i="12"/>
  <c r="K15" i="12"/>
  <c r="M15" i="12"/>
  <c r="O15" i="12"/>
  <c r="Q15" i="12"/>
  <c r="U15" i="12"/>
  <c r="G17" i="12"/>
  <c r="M17" i="12" s="1"/>
  <c r="I17" i="12"/>
  <c r="K17" i="12"/>
  <c r="O17" i="12"/>
  <c r="Q17" i="12"/>
  <c r="U17" i="12"/>
  <c r="G19" i="12"/>
  <c r="G18" i="12" s="1"/>
  <c r="I19" i="12"/>
  <c r="K19" i="12"/>
  <c r="K18" i="12" s="1"/>
  <c r="O19" i="12"/>
  <c r="O18" i="12" s="1"/>
  <c r="Q19" i="12"/>
  <c r="Q18" i="12" s="1"/>
  <c r="U19" i="12"/>
  <c r="U18" i="12" s="1"/>
  <c r="G21" i="12"/>
  <c r="I21" i="12"/>
  <c r="I18" i="12" s="1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6" i="12"/>
  <c r="I26" i="12"/>
  <c r="K26" i="12"/>
  <c r="M26" i="12"/>
  <c r="O26" i="12"/>
  <c r="Q26" i="12"/>
  <c r="U26" i="12"/>
  <c r="G28" i="12"/>
  <c r="I28" i="12"/>
  <c r="K28" i="12"/>
  <c r="M28" i="12"/>
  <c r="O28" i="12"/>
  <c r="Q28" i="12"/>
  <c r="U28" i="12"/>
  <c r="G30" i="12"/>
  <c r="I30" i="12"/>
  <c r="K30" i="12"/>
  <c r="M30" i="12"/>
  <c r="O30" i="12"/>
  <c r="Q30" i="12"/>
  <c r="U30" i="12"/>
  <c r="G32" i="12"/>
  <c r="I32" i="12"/>
  <c r="I31" i="12" s="1"/>
  <c r="K32" i="12"/>
  <c r="M32" i="12"/>
  <c r="O32" i="12"/>
  <c r="Q32" i="12"/>
  <c r="Q31" i="12" s="1"/>
  <c r="U32" i="12"/>
  <c r="G34" i="12"/>
  <c r="G31" i="12" s="1"/>
  <c r="I34" i="12"/>
  <c r="K34" i="12"/>
  <c r="K31" i="12" s="1"/>
  <c r="O34" i="12"/>
  <c r="O31" i="12" s="1"/>
  <c r="Q34" i="12"/>
  <c r="U34" i="12"/>
  <c r="U31" i="12" s="1"/>
  <c r="G35" i="12"/>
  <c r="I35" i="12"/>
  <c r="K35" i="12"/>
  <c r="M35" i="12"/>
  <c r="O35" i="12"/>
  <c r="Q35" i="12"/>
  <c r="U35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2" i="12"/>
  <c r="M42" i="12" s="1"/>
  <c r="I42" i="12"/>
  <c r="K42" i="12"/>
  <c r="O42" i="12"/>
  <c r="Q42" i="12"/>
  <c r="U42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50" i="12"/>
  <c r="G49" i="12" s="1"/>
  <c r="I50" i="12"/>
  <c r="K50" i="12"/>
  <c r="K49" i="12" s="1"/>
  <c r="O50" i="12"/>
  <c r="O49" i="12" s="1"/>
  <c r="Q50" i="12"/>
  <c r="U50" i="12"/>
  <c r="U49" i="12" s="1"/>
  <c r="G52" i="12"/>
  <c r="I52" i="12"/>
  <c r="I49" i="12" s="1"/>
  <c r="K52" i="12"/>
  <c r="M52" i="12"/>
  <c r="O52" i="12"/>
  <c r="Q52" i="12"/>
  <c r="Q49" i="12" s="1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6" i="12"/>
  <c r="I56" i="12"/>
  <c r="I55" i="12" s="1"/>
  <c r="K56" i="12"/>
  <c r="M56" i="12"/>
  <c r="O56" i="12"/>
  <c r="Q56" i="12"/>
  <c r="Q55" i="12" s="1"/>
  <c r="U56" i="12"/>
  <c r="G58" i="12"/>
  <c r="G55" i="12" s="1"/>
  <c r="I58" i="12"/>
  <c r="K58" i="12"/>
  <c r="K55" i="12" s="1"/>
  <c r="O58" i="12"/>
  <c r="O55" i="12" s="1"/>
  <c r="Q58" i="12"/>
  <c r="U58" i="12"/>
  <c r="U55" i="12" s="1"/>
  <c r="G61" i="12"/>
  <c r="G60" i="12" s="1"/>
  <c r="I61" i="12"/>
  <c r="K61" i="12"/>
  <c r="K60" i="12" s="1"/>
  <c r="O61" i="12"/>
  <c r="O60" i="12" s="1"/>
  <c r="Q61" i="12"/>
  <c r="U61" i="12"/>
  <c r="U60" i="12" s="1"/>
  <c r="G62" i="12"/>
  <c r="I62" i="12"/>
  <c r="I60" i="12" s="1"/>
  <c r="K62" i="12"/>
  <c r="M62" i="12"/>
  <c r="O62" i="12"/>
  <c r="Q62" i="12"/>
  <c r="Q60" i="12" s="1"/>
  <c r="U62" i="12"/>
  <c r="I20" i="1"/>
  <c r="I19" i="1"/>
  <c r="I18" i="1"/>
  <c r="I17" i="1"/>
  <c r="I16" i="1"/>
  <c r="I56" i="1"/>
  <c r="J55" i="1"/>
  <c r="J54" i="1"/>
  <c r="J53" i="1"/>
  <c r="J52" i="1"/>
  <c r="J51" i="1"/>
  <c r="J50" i="1"/>
  <c r="J49" i="1"/>
  <c r="G27" i="1"/>
  <c r="F42" i="1"/>
  <c r="G42" i="1"/>
  <c r="G25" i="1" s="1"/>
  <c r="G26" i="1" s="1"/>
  <c r="H41" i="1"/>
  <c r="I41" i="1" s="1"/>
  <c r="H40" i="1"/>
  <c r="I40" i="1" s="1"/>
  <c r="H39" i="1"/>
  <c r="H42" i="1" s="1"/>
  <c r="J28" i="1"/>
  <c r="J26" i="1"/>
  <c r="G38" i="1"/>
  <c r="F38" i="1"/>
  <c r="H32" i="1"/>
  <c r="J23" i="1"/>
  <c r="J24" i="1"/>
  <c r="J25" i="1"/>
  <c r="J27" i="1"/>
  <c r="E24" i="1"/>
  <c r="E26" i="1"/>
  <c r="J56" i="1" l="1"/>
  <c r="G28" i="1"/>
  <c r="G23" i="1"/>
  <c r="G24" i="1" s="1"/>
  <c r="M31" i="12"/>
  <c r="M61" i="12"/>
  <c r="M60" i="12" s="1"/>
  <c r="M58" i="12"/>
  <c r="M55" i="12" s="1"/>
  <c r="M50" i="12"/>
  <c r="M49" i="12" s="1"/>
  <c r="M34" i="12"/>
  <c r="M19" i="12"/>
  <c r="M18" i="12" s="1"/>
  <c r="M13" i="12"/>
  <c r="M10" i="12" s="1"/>
  <c r="I21" i="1"/>
  <c r="I39" i="1"/>
  <c r="I42" i="1" s="1"/>
  <c r="J41" i="1" s="1"/>
  <c r="J39" i="1" l="1"/>
  <c r="J42" i="1" s="1"/>
  <c r="J40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<sst xmlns="http://schemas.openxmlformats.org/spreadsheetml/2006/main" count="394" uniqueCount="196">
  <si>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</si>
  <si>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</si>
  <si>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</si>
  <si>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</si>
  <si>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</si>
  <si>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</si>
  <si>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</si>
  <si>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</si>
  <si>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</si>
  <si>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</si>
  <si>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</si>
  <si>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</si>
  <si>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</si>
  <si>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</si>
  <si>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</si>
  <si>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</si>
  <si>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</si>
  <si>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</si>
  <si>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</si>
  <si>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</si>
  <si>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</si>
  <si>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</si>
  <si>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</si>
  <si>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</si>
  <si>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</si>
  <si>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</si>
  <si>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</si>
  <si>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</si>
  <si>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</si>
  <si>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</si>
  <si>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</si>
  <si>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</si>
  <si>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</si>
  <si>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</si>
  <si>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</si>
  <si>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</si>
  <si>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</si>
  <si>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</si>
  <si>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</si>
  <si>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</si>
  <si>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</si>
  <si>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</si>
  <si>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</si>
  <si>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09</t>
  </si>
  <si>
    <t>Oprava havarijního stavu střechy pravého křídla budovy Lomená 44, Brno</t>
  </si>
  <si>
    <t>01</t>
  </si>
  <si>
    <t>Střecha Lomená</t>
  </si>
  <si>
    <t>Objekt:</t>
  </si>
  <si>
    <t>Rozpočet:</t>
  </si>
  <si>
    <t>02</t>
  </si>
  <si>
    <t>Oprava střechy Lomená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</si>
  <si>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</si>
  <si>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</si>
  <si>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</si>
  <si>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</si>
  <si>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</si>
  <si>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</si>
  <si>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</si>
  <si>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713</t>
  </si>
  <si>
    <t>Izolace tepelné</t>
  </si>
  <si>
    <t>762</t>
  </si>
  <si>
    <t>Konstrukce tesařské</t>
  </si>
  <si>
    <t>764</t>
  </si>
  <si>
    <t>Konstrukce klempířské</t>
  </si>
  <si>
    <t>767</t>
  </si>
  <si>
    <t>Konstrukce zámečnické</t>
  </si>
  <si>
    <t>M99</t>
  </si>
  <si>
    <t>Ostatní práce "M"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</si>
  <si>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</si>
  <si>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</si>
  <si>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</si>
  <si>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</si>
  <si>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</si>
  <si>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</si>
  <si>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</si>
  <si>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</si>
  <si>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</si>
  <si>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</si>
  <si>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</si>
  <si>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</si>
  <si>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</si>
  <si>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</si>
  <si>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</si>
  <si>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</si>
  <si>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</si>
  <si>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</si>
  <si>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</si>
  <si>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</si>
  <si>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</si>
  <si>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</si>
  <si>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</si>
  <si>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</si>
  <si>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</si>
  <si>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</si>
  <si>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</si>
  <si>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342211112R00</t>
  </si>
  <si>
    <t>Římsa z cementových desek,1x CW 75,1xopl.deska 12 mm</t>
  </si>
  <si>
    <t>m2</t>
  </si>
  <si>
    <t>801-1</t>
  </si>
  <si>
    <t>RTS</t>
  </si>
  <si>
    <t>POL1_</t>
  </si>
  <si>
    <t>10*0,6</t>
  </si>
  <si>
    <t>VV</t>
  </si>
  <si>
    <t>713100832R00</t>
  </si>
  <si>
    <t>Odstranění tepelné izolace z min. desek tl. do 200 mm</t>
  </si>
  <si>
    <t>800-713</t>
  </si>
  <si>
    <t>12,8*39,4</t>
  </si>
  <si>
    <t>713111111R00</t>
  </si>
  <si>
    <t>Izolace tepelné stropů vrchem kladené volně</t>
  </si>
  <si>
    <t>63150845R</t>
  </si>
  <si>
    <t>Deska izolační vata 1000x625 tl. 120 mm</t>
  </si>
  <si>
    <t>SPCM</t>
  </si>
  <si>
    <t>POL3_</t>
  </si>
  <si>
    <t>998713103R00</t>
  </si>
  <si>
    <t>Přesun hmot pro izolace tepelné, výšky do 24 m</t>
  </si>
  <si>
    <t>t</t>
  </si>
  <si>
    <t>POL7_</t>
  </si>
  <si>
    <t>762342811R00</t>
  </si>
  <si>
    <t>Demontáž laťování střech</t>
  </si>
  <si>
    <t>800-762</t>
  </si>
  <si>
    <t>39,4*14,4</t>
  </si>
  <si>
    <t>762342203RT4</t>
  </si>
  <si>
    <t>Montáž laťování střech, vzdálenost latí, včetně dodávky řeziva, latě 8/6 cm</t>
  </si>
  <si>
    <t>762-4561239</t>
  </si>
  <si>
    <t>Mechanické očištění stávající dřevěné kce</t>
  </si>
  <si>
    <t>Vlastní</t>
  </si>
  <si>
    <t>762911111R00</t>
  </si>
  <si>
    <t>Impregnace řeziva - proti hnilobě, plísním a houbám</t>
  </si>
  <si>
    <t>005121 R454</t>
  </si>
  <si>
    <t>Zesílení krokví - příložkama 2x50/120 mm</t>
  </si>
  <si>
    <t>m</t>
  </si>
  <si>
    <t>13,4*34*2</t>
  </si>
  <si>
    <t>762-50889416</t>
  </si>
  <si>
    <t>Ochraný nátěr dřevěných latí</t>
  </si>
  <si>
    <t>(0,08*2+0,06*2)*788</t>
  </si>
  <si>
    <t>762-6-09454161</t>
  </si>
  <si>
    <t xml:space="preserve">Ochraný nátěr dřevěných příložek </t>
  </si>
  <si>
    <t>(0,05*2+0,12*2)*911</t>
  </si>
  <si>
    <t>998762203R00</t>
  </si>
  <si>
    <t>Přesun hmot pro tesařské konstrukce, výšky do 24 m</t>
  </si>
  <si>
    <t>764321820R00</t>
  </si>
  <si>
    <t>Demontáž oplechování říms, rš 500 mm, do 30°</t>
  </si>
  <si>
    <t>800-764</t>
  </si>
  <si>
    <t>13,4*2+6,8</t>
  </si>
  <si>
    <t>764421470RT2</t>
  </si>
  <si>
    <t>Oplechování říms z Al tl. 0,63 mm, rš 500 mm, nalepení spec. lepidlem</t>
  </si>
  <si>
    <t>764352810R00</t>
  </si>
  <si>
    <t>Demontáž žlabů půlkruh. rovných, rš 330 mm, do 30°</t>
  </si>
  <si>
    <t>40+30,1</t>
  </si>
  <si>
    <t>764352391R00</t>
  </si>
  <si>
    <t>Montáž žlabů Al podokapních půlkruhových, včetně háků, čel a žlabových kotlíků</t>
  </si>
  <si>
    <t>553442021R</t>
  </si>
  <si>
    <t>Žlab podokapní půlkulatý rš 333 mm, včetně háků, čel, žlabových kotlíků</t>
  </si>
  <si>
    <t>764895111R00</t>
  </si>
  <si>
    <t>Trapéz.profil, hřebenáč rovný s těsněním</t>
  </si>
  <si>
    <t>764312822R00</t>
  </si>
  <si>
    <t>Demontáž Al krytiny, nad 25 m2, do 30°</t>
  </si>
  <si>
    <t>764331830R00</t>
  </si>
  <si>
    <t>Demontáž lemování zdí, rš 250 a 330 mm, do 30°</t>
  </si>
  <si>
    <t>14,4*2+6,8*2+9</t>
  </si>
  <si>
    <t>764332391R00</t>
  </si>
  <si>
    <t>Montáž lemování zdí Al, tvrdá krytina, krycí plech</t>
  </si>
  <si>
    <t>553507442R</t>
  </si>
  <si>
    <t>Lemování ke zdi / podélné</t>
  </si>
  <si>
    <t>kus</t>
  </si>
  <si>
    <t>51,4/2</t>
  </si>
  <si>
    <t>98413-4547</t>
  </si>
  <si>
    <t>Oplechování kruhových prostupů - odvětrání kanalizace DN100 - 150</t>
  </si>
  <si>
    <t>ks</t>
  </si>
  <si>
    <t>998764103R00</t>
  </si>
  <si>
    <t>Přesun hmot pro klempířské konstr., výšky do 24 m</t>
  </si>
  <si>
    <t>767392112R00</t>
  </si>
  <si>
    <t>Montáž krytiny střech, tvar. plechem, šroubováním</t>
  </si>
  <si>
    <t>800-767</t>
  </si>
  <si>
    <t>767-1960</t>
  </si>
  <si>
    <t>Dodávka střešního trapézovéhý plechu - Al</t>
  </si>
  <si>
    <t>767-1961</t>
  </si>
  <si>
    <t>Spojovací materiál střešní krytiny</t>
  </si>
  <si>
    <t>998767103R00</t>
  </si>
  <si>
    <t>Přesun hmot pro zámečnické konstr., výšky do 24 m</t>
  </si>
  <si>
    <t>100-7459</t>
  </si>
  <si>
    <t>Demontáž původního hromosvodu na střeše</t>
  </si>
  <si>
    <t>40+3*15</t>
  </si>
  <si>
    <t>100-8-459</t>
  </si>
  <si>
    <t>Montáž hromosvodu na střeše včetně doplnění</t>
  </si>
  <si>
    <t>85+15+2*18</t>
  </si>
  <si>
    <t>0054141121 R</t>
  </si>
  <si>
    <t>Zařízení staveniště</t>
  </si>
  <si>
    <t>POL99_8</t>
  </si>
  <si>
    <t>0056511</t>
  </si>
  <si>
    <t>Stížené výrobní podmínky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</si>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</sst>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1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8" t="s">
        <v>41</v>
      </c>
    </row>
    <row r="2" spans="1:7" ht="57.75" customHeight="1" x14ac:dyDescent="0.2">
      <c r="A2" s="81" t="s">
        <v>42</v>
      </c>
      <c r="B2" s="81"/>
      <c r="C2" s="81"/>
      <c r="D2" s="81"/>
      <c r="E2" s="81"/>
      <c r="F2" s="81"/>
      <c r="G2" s="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23.25" customHeight="1" x14ac:dyDescent="0.2">
      <c r="A2" s="4"/>
      <c r="B2" s="106" t="s">
        <v>24</v>
      </c>
      <c r="C2" s="107"/>
      <c r="D2" s="108" t="s">
        <v>49</v>
      </c>
      <c r="E2" s="108" t="s">
        <v>50</v>
      </c>
      <c r="F2" s="109"/>
      <c r="G2" s="110"/>
      <c r="H2" s="109"/>
      <c r="I2" s="110"/>
      <c r="J2" s="111"/>
      <c r="O2" s="2"/>
    </row>
    <row r="3" spans="1:15" ht="23.25" customHeight="1" x14ac:dyDescent="0.2">
      <c r="A3" s="4"/>
      <c r="B3" s="112" t="s">
        <v>47</v>
      </c>
      <c r="C3" s="107"/>
      <c r="D3" s="113" t="s">
        <v>45</v>
      </c>
      <c r="E3" s="113" t="s">
        <v>46</v>
      </c>
      <c r="F3" s="114"/>
      <c r="G3" s="114"/>
      <c r="H3" s="107"/>
      <c r="I3" s="115"/>
      <c r="J3" s="116"/>
    </row>
    <row r="4" spans="1:15" ht="23.25" customHeight="1" x14ac:dyDescent="0.2">
      <c r="A4" s="4"/>
      <c r="B4" s="117" t="s">
        <v>48</v>
      </c>
      <c r="C4" s="118"/>
      <c r="D4" s="119" t="s">
        <v>43</v>
      </c>
      <c r="E4" s="119" t="s">
        <v>44</v>
      </c>
      <c r="F4" s="120"/>
      <c r="G4" s="121"/>
      <c r="H4" s="120"/>
      <c r="I4" s="121"/>
      <c r="J4" s="122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3"/>
      <c r="E11" s="123"/>
      <c r="F11" s="123"/>
      <c r="G11" s="123"/>
      <c r="H11" s="28" t="s">
        <v>36</v>
      </c>
      <c r="I11" s="127"/>
      <c r="J11" s="11"/>
    </row>
    <row r="12" spans="1:15" ht="15.75" customHeight="1" x14ac:dyDescent="0.2">
      <c r="A12" s="4"/>
      <c r="B12" s="42"/>
      <c r="C12" s="26"/>
      <c r="D12" s="124"/>
      <c r="E12" s="124"/>
      <c r="F12" s="124"/>
      <c r="G12" s="124"/>
      <c r="H12" s="28" t="s">
        <v>37</v>
      </c>
      <c r="I12" s="127"/>
      <c r="J12" s="11"/>
    </row>
    <row r="13" spans="1:15" ht="15.75" customHeight="1" x14ac:dyDescent="0.2">
      <c r="A13" s="4"/>
      <c r="B13" s="43"/>
      <c r="C13" s="126"/>
      <c r="D13" s="125"/>
      <c r="E13" s="125"/>
      <c r="F13" s="125"/>
      <c r="G13" s="125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204" t="s">
        <v>26</v>
      </c>
      <c r="B16" s="205" t="s">
        <v>26</v>
      </c>
      <c r="C16" s="59"/>
      <c r="D16" s="60"/>
      <c r="E16" s="85"/>
      <c r="F16" s="86"/>
      <c r="G16" s="85"/>
      <c r="H16" s="86"/>
      <c r="I16" s="85">
        <f>SUMIF(F49:F55,A16,I49:I55)+SUMIF(F49:F55,"PSU",I49:I55)</f>
        <v>0</v>
      </c>
      <c r="J16" s="95"/>
    </row>
    <row r="17" spans="1:10" ht="23.25" customHeight="1" x14ac:dyDescent="0.2">
      <c r="A17" s="204" t="s">
        <v>27</v>
      </c>
      <c r="B17" s="205" t="s">
        <v>27</v>
      </c>
      <c r="C17" s="59"/>
      <c r="D17" s="60"/>
      <c r="E17" s="85"/>
      <c r="F17" s="86"/>
      <c r="G17" s="85"/>
      <c r="H17" s="86"/>
      <c r="I17" s="85">
        <f>SUMIF(F49:F55,A17,I49:I55)</f>
        <v>0</v>
      </c>
      <c r="J17" s="95"/>
    </row>
    <row r="18" spans="1:10" ht="23.25" customHeight="1" x14ac:dyDescent="0.2">
      <c r="A18" s="204" t="s">
        <v>28</v>
      </c>
      <c r="B18" s="205" t="s">
        <v>28</v>
      </c>
      <c r="C18" s="59"/>
      <c r="D18" s="60"/>
      <c r="E18" s="85"/>
      <c r="F18" s="86"/>
      <c r="G18" s="85"/>
      <c r="H18" s="86"/>
      <c r="I18" s="85">
        <f>SUMIF(F49:F55,A18,I49:I55)</f>
        <v>0</v>
      </c>
      <c r="J18" s="95"/>
    </row>
    <row r="19" spans="1:10" ht="23.25" customHeight="1" x14ac:dyDescent="0.2">
      <c r="A19" s="204" t="s">
        <v>68</v>
      </c>
      <c r="B19" s="205" t="s">
        <v>29</v>
      </c>
      <c r="C19" s="59"/>
      <c r="D19" s="60"/>
      <c r="E19" s="85"/>
      <c r="F19" s="86"/>
      <c r="G19" s="85"/>
      <c r="H19" s="86"/>
      <c r="I19" s="85">
        <f>SUMIF(F49:F55,A19,I49:I55)</f>
        <v>0</v>
      </c>
      <c r="J19" s="95"/>
    </row>
    <row r="20" spans="1:10" ht="23.25" customHeight="1" x14ac:dyDescent="0.2">
      <c r="A20" s="204" t="s">
        <v>69</v>
      </c>
      <c r="B20" s="205" t="s">
        <v>30</v>
      </c>
      <c r="C20" s="59"/>
      <c r="D20" s="60"/>
      <c r="E20" s="85"/>
      <c r="F20" s="86"/>
      <c r="G20" s="85"/>
      <c r="H20" s="86"/>
      <c r="I20" s="85">
        <f>SUMIF(F49:F55,A20,I49:I55)</f>
        <v>0</v>
      </c>
      <c r="J20" s="95"/>
    </row>
    <row r="21" spans="1:10" ht="23.25" customHeight="1" x14ac:dyDescent="0.2">
      <c r="A21" s="4"/>
      <c r="B21" s="75" t="s">
        <v>31</v>
      </c>
      <c r="C21" s="76"/>
      <c r="D21" s="77"/>
      <c r="E21" s="96"/>
      <c r="F21" s="97"/>
      <c r="G21" s="96"/>
      <c r="H21" s="97"/>
      <c r="I21" s="96">
        <f>SUM(I16:J20)</f>
        <v>0</v>
      </c>
      <c r="J21" s="10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93">
        <f>ZakladDPHSniVypocet</f>
        <v>0</v>
      </c>
      <c r="H23" s="94"/>
      <c r="I23" s="94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99">
        <f>ZakladDPHSni*SazbaDPH1/100</f>
        <v>0</v>
      </c>
      <c r="H24" s="100"/>
      <c r="I24" s="100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93">
        <f>ZakladDPHZaklVypocet</f>
        <v>0</v>
      </c>
      <c r="H25" s="94"/>
      <c r="I25" s="94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0">
        <f>ZakladDPHZakl*SazbaDPH2/100</f>
        <v>0</v>
      </c>
      <c r="H26" s="91"/>
      <c r="I26" s="91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2">
        <f>0</f>
        <v>0</v>
      </c>
      <c r="H27" s="92"/>
      <c r="I27" s="92"/>
      <c r="J27" s="64" t="str">
        <f t="shared" si="0"/>
        <v>CZK</v>
      </c>
    </row>
    <row r="28" spans="1:10" ht="27.75" hidden="1" customHeight="1" thickBot="1" x14ac:dyDescent="0.25">
      <c r="A28" s="4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4"/>
      <c r="B29" s="165" t="s">
        <v>38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42151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98" t="s">
        <v>2</v>
      </c>
      <c r="E35" s="98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53"/>
      <c r="G37" s="153"/>
      <c r="H37" s="153"/>
      <c r="I37" s="153"/>
      <c r="J37" s="3"/>
    </row>
    <row r="38" spans="1:10" ht="25.5" hidden="1" customHeight="1" x14ac:dyDescent="0.2">
      <c r="A38" s="132" t="s">
        <v>40</v>
      </c>
      <c r="B38" s="138" t="s">
        <v>18</v>
      </c>
      <c r="C38" s="139" t="s">
        <v>6</v>
      </c>
      <c r="D38" s="140"/>
      <c r="E38" s="140"/>
      <c r="F38" s="154" t="str">
        <f>B23</f>
        <v>Základ pro sníženou DPH</v>
      </c>
      <c r="G38" s="154" t="str">
        <f>B25</f>
        <v>Základ pro základní DPH</v>
      </c>
      <c r="H38" s="155" t="s">
        <v>19</v>
      </c>
      <c r="I38" s="155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51</v>
      </c>
      <c r="C39" s="143"/>
      <c r="D39" s="144"/>
      <c r="E39" s="144"/>
      <c r="F39" s="156">
        <f>'01 09 Pol'!AC64</f>
        <v>0</v>
      </c>
      <c r="G39" s="157">
        <f>'01 09 Pol'!AD64</f>
        <v>0</v>
      </c>
      <c r="H39" s="158">
        <f>(F39*SazbaDPH1/100)+(G39*SazbaDPH2/100)</f>
        <v>0</v>
      </c>
      <c r="I39" s="158">
        <f>F39+G39+H39</f>
        <v>0</v>
      </c>
      <c r="J39" s="145" t="str">
        <f>IF(CenaCelkemVypocet=0,"",I39/CenaCelkemVypocet*100)</f>
        <v/>
      </c>
    </row>
    <row r="40" spans="1:10" ht="25.5" hidden="1" customHeight="1" x14ac:dyDescent="0.2">
      <c r="A40" s="132">
        <v>2</v>
      </c>
      <c r="B40" s="134" t="s">
        <v>45</v>
      </c>
      <c r="C40" s="133" t="s">
        <v>46</v>
      </c>
      <c r="D40" s="137"/>
      <c r="E40" s="137"/>
      <c r="F40" s="159">
        <f>'01 09 Pol'!AC64</f>
        <v>0</v>
      </c>
      <c r="G40" s="160">
        <f>'01 09 Pol'!AD64</f>
        <v>0</v>
      </c>
      <c r="H40" s="160">
        <f>(F40*SazbaDPH1/100)+(G40*SazbaDPH2/100)</f>
        <v>0</v>
      </c>
      <c r="I40" s="160">
        <f>F40+G40+H40</f>
        <v>0</v>
      </c>
      <c r="J40" s="135" t="str">
        <f>IF(CenaCelkemVypocet=0,"",I40/CenaCelkemVypocet*100)</f>
        <v/>
      </c>
    </row>
    <row r="41" spans="1:10" ht="25.5" hidden="1" customHeight="1" x14ac:dyDescent="0.2">
      <c r="A41" s="132">
        <v>3</v>
      </c>
      <c r="B41" s="146" t="s">
        <v>43</v>
      </c>
      <c r="C41" s="147" t="s">
        <v>44</v>
      </c>
      <c r="D41" s="148"/>
      <c r="E41" s="148"/>
      <c r="F41" s="161">
        <f>'01 09 Pol'!AC64</f>
        <v>0</v>
      </c>
      <c r="G41" s="162">
        <f>'01 09 Pol'!AD64</f>
        <v>0</v>
      </c>
      <c r="H41" s="162">
        <f>(F41*SazbaDPH1/100)+(G41*SazbaDPH2/100)</f>
        <v>0</v>
      </c>
      <c r="I41" s="162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">
      <c r="A42" s="132"/>
      <c r="B42" s="150" t="s">
        <v>52</v>
      </c>
      <c r="C42" s="151"/>
      <c r="D42" s="151"/>
      <c r="E42" s="15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36">
        <f>SUMIF(A39:A41,"=1",J39:J41)</f>
        <v>0</v>
      </c>
    </row>
    <row r="46" spans="1:10" ht="15.75" x14ac:dyDescent="0.25">
      <c r="B46" s="174" t="s">
        <v>54</v>
      </c>
    </row>
    <row r="48" spans="1:10" ht="25.5" customHeight="1" x14ac:dyDescent="0.2">
      <c r="A48" s="175"/>
      <c r="B48" s="181" t="s">
        <v>18</v>
      </c>
      <c r="C48" s="181" t="s">
        <v>6</v>
      </c>
      <c r="D48" s="182"/>
      <c r="E48" s="182"/>
      <c r="F48" s="185" t="s">
        <v>55</v>
      </c>
      <c r="G48" s="185"/>
      <c r="H48" s="185"/>
      <c r="I48" s="185" t="s">
        <v>31</v>
      </c>
      <c r="J48" s="185" t="s">
        <v>0</v>
      </c>
    </row>
    <row r="49" spans="1:10" ht="25.5" customHeight="1" x14ac:dyDescent="0.2">
      <c r="A49" s="176"/>
      <c r="B49" s="186" t="s">
        <v>56</v>
      </c>
      <c r="C49" s="187" t="s">
        <v>57</v>
      </c>
      <c r="D49" s="188"/>
      <c r="E49" s="188"/>
      <c r="F49" s="196" t="s">
        <v>26</v>
      </c>
      <c r="G49" s="197"/>
      <c r="H49" s="197"/>
      <c r="I49" s="197">
        <f>'01 09 Pol'!G7</f>
        <v>0</v>
      </c>
      <c r="J49" s="192" t="str">
        <f>IF(I56=0,"",I49/I56*100)</f>
        <v/>
      </c>
    </row>
    <row r="50" spans="1:10" ht="25.5" customHeight="1" x14ac:dyDescent="0.2">
      <c r="A50" s="176"/>
      <c r="B50" s="179" t="s">
        <v>58</v>
      </c>
      <c r="C50" s="178" t="s">
        <v>59</v>
      </c>
      <c r="D50" s="180"/>
      <c r="E50" s="180"/>
      <c r="F50" s="198" t="s">
        <v>27</v>
      </c>
      <c r="G50" s="199"/>
      <c r="H50" s="199"/>
      <c r="I50" s="199">
        <f>'01 09 Pol'!G10</f>
        <v>0</v>
      </c>
      <c r="J50" s="193" t="str">
        <f>IF(I56=0,"",I50/I56*100)</f>
        <v/>
      </c>
    </row>
    <row r="51" spans="1:10" ht="25.5" customHeight="1" x14ac:dyDescent="0.2">
      <c r="A51" s="176"/>
      <c r="B51" s="179" t="s">
        <v>60</v>
      </c>
      <c r="C51" s="178" t="s">
        <v>61</v>
      </c>
      <c r="D51" s="180"/>
      <c r="E51" s="180"/>
      <c r="F51" s="198" t="s">
        <v>27</v>
      </c>
      <c r="G51" s="199"/>
      <c r="H51" s="199"/>
      <c r="I51" s="199">
        <f>'01 09 Pol'!G18</f>
        <v>0</v>
      </c>
      <c r="J51" s="193" t="str">
        <f>IF(I56=0,"",I51/I56*100)</f>
        <v/>
      </c>
    </row>
    <row r="52" spans="1:10" ht="25.5" customHeight="1" x14ac:dyDescent="0.2">
      <c r="A52" s="176"/>
      <c r="B52" s="179" t="s">
        <v>62</v>
      </c>
      <c r="C52" s="178" t="s">
        <v>63</v>
      </c>
      <c r="D52" s="180"/>
      <c r="E52" s="180"/>
      <c r="F52" s="198" t="s">
        <v>27</v>
      </c>
      <c r="G52" s="199"/>
      <c r="H52" s="199"/>
      <c r="I52" s="199">
        <f>'01 09 Pol'!G31</f>
        <v>0</v>
      </c>
      <c r="J52" s="193" t="str">
        <f>IF(I56=0,"",I52/I56*100)</f>
        <v/>
      </c>
    </row>
    <row r="53" spans="1:10" ht="25.5" customHeight="1" x14ac:dyDescent="0.2">
      <c r="A53" s="176"/>
      <c r="B53" s="179" t="s">
        <v>64</v>
      </c>
      <c r="C53" s="178" t="s">
        <v>65</v>
      </c>
      <c r="D53" s="180"/>
      <c r="E53" s="180"/>
      <c r="F53" s="198" t="s">
        <v>27</v>
      </c>
      <c r="G53" s="199"/>
      <c r="H53" s="199"/>
      <c r="I53" s="199">
        <f>'01 09 Pol'!G49</f>
        <v>0</v>
      </c>
      <c r="J53" s="193" t="str">
        <f>IF(I56=0,"",I53/I56*100)</f>
        <v/>
      </c>
    </row>
    <row r="54" spans="1:10" ht="25.5" customHeight="1" x14ac:dyDescent="0.2">
      <c r="A54" s="176"/>
      <c r="B54" s="179" t="s">
        <v>66</v>
      </c>
      <c r="C54" s="178" t="s">
        <v>67</v>
      </c>
      <c r="D54" s="180"/>
      <c r="E54" s="180"/>
      <c r="F54" s="198" t="s">
        <v>28</v>
      </c>
      <c r="G54" s="199"/>
      <c r="H54" s="199"/>
      <c r="I54" s="199">
        <f>'01 09 Pol'!G55</f>
        <v>0</v>
      </c>
      <c r="J54" s="193" t="str">
        <f>IF(I56=0,"",I54/I56*100)</f>
        <v/>
      </c>
    </row>
    <row r="55" spans="1:10" ht="25.5" customHeight="1" x14ac:dyDescent="0.2">
      <c r="A55" s="176"/>
      <c r="B55" s="189" t="s">
        <v>68</v>
      </c>
      <c r="C55" s="190" t="s">
        <v>29</v>
      </c>
      <c r="D55" s="191"/>
      <c r="E55" s="191"/>
      <c r="F55" s="200" t="s">
        <v>68</v>
      </c>
      <c r="G55" s="201"/>
      <c r="H55" s="201"/>
      <c r="I55" s="201">
        <f>'01 09 Pol'!G60</f>
        <v>0</v>
      </c>
      <c r="J55" s="194" t="str">
        <f>IF(I56=0,"",I55/I56*100)</f>
        <v/>
      </c>
    </row>
    <row r="56" spans="1:10" ht="25.5" customHeight="1" x14ac:dyDescent="0.2">
      <c r="A56" s="177"/>
      <c r="B56" s="183" t="s">
        <v>1</v>
      </c>
      <c r="C56" s="183"/>
      <c r="D56" s="184"/>
      <c r="E56" s="184"/>
      <c r="F56" s="202"/>
      <c r="G56" s="203"/>
      <c r="H56" s="203"/>
      <c r="I56" s="203">
        <f>SUM(I49:I55)</f>
        <v>0</v>
      </c>
      <c r="J56" s="195">
        <f>SUM(J49:J55)</f>
        <v>0</v>
      </c>
    </row>
    <row r="57" spans="1:10" x14ac:dyDescent="0.2">
      <c r="F57" s="130"/>
      <c r="G57" s="129"/>
      <c r="H57" s="130"/>
      <c r="I57" s="129"/>
      <c r="J57" s="131"/>
    </row>
    <row r="58" spans="1:10" x14ac:dyDescent="0.2">
      <c r="F58" s="130"/>
      <c r="G58" s="129"/>
      <c r="H58" s="130"/>
      <c r="I58" s="129"/>
      <c r="J58" s="131"/>
    </row>
    <row r="59" spans="1:10" x14ac:dyDescent="0.2">
      <c r="F59" s="130"/>
      <c r="G59" s="129"/>
      <c r="H59" s="130"/>
      <c r="I59" s="129"/>
      <c r="J59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1:E51"/>
    <mergeCell ref="C52:E52"/>
    <mergeCell ref="C53:E53"/>
    <mergeCell ref="C54:E54"/>
    <mergeCell ref="C55:E55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 x14ac:dyDescent="0.2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 x14ac:dyDescent="0.2">
      <c r="A4" s="80" t="s">
        <v>10</v>
      </c>
      <c r="B4" s="79"/>
      <c r="C4" s="104"/>
      <c r="D4" s="104"/>
      <c r="E4" s="104"/>
      <c r="F4" s="104"/>
      <c r="G4" s="10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E1" t="s">
        <v>70</v>
      </c>
    </row>
    <row r="2" spans="1:60" ht="24.95" customHeight="1" x14ac:dyDescent="0.2">
      <c r="A2" s="208" t="s">
        <v>8</v>
      </c>
      <c r="B2" s="79" t="s">
        <v>49</v>
      </c>
      <c r="C2" s="211" t="s">
        <v>50</v>
      </c>
      <c r="D2" s="209"/>
      <c r="E2" s="209"/>
      <c r="F2" s="209"/>
      <c r="G2" s="210"/>
      <c r="AE2" t="s">
        <v>71</v>
      </c>
    </row>
    <row r="3" spans="1:60" ht="24.95" customHeight="1" x14ac:dyDescent="0.2">
      <c r="A3" s="208" t="s">
        <v>9</v>
      </c>
      <c r="B3" s="79" t="s">
        <v>45</v>
      </c>
      <c r="C3" s="211" t="s">
        <v>46</v>
      </c>
      <c r="D3" s="209"/>
      <c r="E3" s="209"/>
      <c r="F3" s="209"/>
      <c r="G3" s="210"/>
      <c r="AE3" t="s">
        <v>72</v>
      </c>
    </row>
    <row r="4" spans="1:60" ht="24.95" customHeight="1" x14ac:dyDescent="0.2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E4" t="s">
        <v>73</v>
      </c>
    </row>
    <row r="5" spans="1:60" x14ac:dyDescent="0.2">
      <c r="D5" s="206"/>
    </row>
    <row r="6" spans="1:60" ht="38.25" x14ac:dyDescent="0.2">
      <c r="A6" s="222" t="s">
        <v>74</v>
      </c>
      <c r="B6" s="220" t="s">
        <v>75</v>
      </c>
      <c r="C6" s="220" t="s">
        <v>76</v>
      </c>
      <c r="D6" s="221" t="s">
        <v>77</v>
      </c>
      <c r="E6" s="222" t="s">
        <v>78</v>
      </c>
      <c r="F6" s="217" t="s">
        <v>79</v>
      </c>
      <c r="G6" s="222" t="s">
        <v>80</v>
      </c>
      <c r="H6" s="223" t="s">
        <v>32</v>
      </c>
      <c r="I6" s="223" t="s">
        <v>81</v>
      </c>
      <c r="J6" s="223" t="s">
        <v>33</v>
      </c>
      <c r="K6" s="223" t="s">
        <v>82</v>
      </c>
      <c r="L6" s="223" t="s">
        <v>83</v>
      </c>
      <c r="M6" s="223" t="s">
        <v>84</v>
      </c>
      <c r="N6" s="223" t="s">
        <v>85</v>
      </c>
      <c r="O6" s="223" t="s">
        <v>86</v>
      </c>
      <c r="P6" s="223" t="s">
        <v>87</v>
      </c>
      <c r="Q6" s="223" t="s">
        <v>88</v>
      </c>
      <c r="R6" s="223" t="s">
        <v>89</v>
      </c>
      <c r="S6" s="223" t="s">
        <v>90</v>
      </c>
      <c r="T6" s="223" t="s">
        <v>91</v>
      </c>
      <c r="U6" s="223" t="s">
        <v>92</v>
      </c>
    </row>
    <row r="7" spans="1:60" x14ac:dyDescent="0.2">
      <c r="A7" s="224" t="s">
        <v>93</v>
      </c>
      <c r="B7" s="226" t="s">
        <v>56</v>
      </c>
      <c r="C7" s="227" t="s">
        <v>57</v>
      </c>
      <c r="D7" s="228"/>
      <c r="E7" s="234"/>
      <c r="F7" s="239"/>
      <c r="G7" s="239">
        <f>SUMIF(AE8:AE9,"&lt;&gt;NOR",G8:G9)</f>
        <v>0</v>
      </c>
      <c r="H7" s="239"/>
      <c r="I7" s="239">
        <f>SUM(I8:I9)</f>
        <v>0</v>
      </c>
      <c r="J7" s="239"/>
      <c r="K7" s="239">
        <f>SUM(K8:K9)</f>
        <v>0</v>
      </c>
      <c r="L7" s="239"/>
      <c r="M7" s="239">
        <f>SUM(M8:M9)</f>
        <v>0</v>
      </c>
      <c r="N7" s="239"/>
      <c r="O7" s="239">
        <f>SUM(O8:O9)</f>
        <v>0.26</v>
      </c>
      <c r="P7" s="239"/>
      <c r="Q7" s="239">
        <f>SUM(Q8:Q9)</f>
        <v>0</v>
      </c>
      <c r="R7" s="239"/>
      <c r="S7" s="239"/>
      <c r="T7" s="240"/>
      <c r="U7" s="239">
        <f>SUM(U8:U9)</f>
        <v>5.94</v>
      </c>
      <c r="AE7" t="s">
        <v>94</v>
      </c>
    </row>
    <row r="8" spans="1:60" ht="22.5" outlineLevel="1" x14ac:dyDescent="0.2">
      <c r="A8" s="219">
        <v>1</v>
      </c>
      <c r="B8" s="229" t="s">
        <v>95</v>
      </c>
      <c r="C8" s="268" t="s">
        <v>96</v>
      </c>
      <c r="D8" s="231" t="s">
        <v>97</v>
      </c>
      <c r="E8" s="235">
        <v>6</v>
      </c>
      <c r="F8" s="241"/>
      <c r="G8" s="242">
        <f>ROUND(E8*F8,2)</f>
        <v>0</v>
      </c>
      <c r="H8" s="241"/>
      <c r="I8" s="242">
        <f>ROUND(E8*H8,2)</f>
        <v>0</v>
      </c>
      <c r="J8" s="241"/>
      <c r="K8" s="242">
        <f>ROUND(E8*J8,2)</f>
        <v>0</v>
      </c>
      <c r="L8" s="242">
        <v>21</v>
      </c>
      <c r="M8" s="242">
        <f>G8*(1+L8/100)</f>
        <v>0</v>
      </c>
      <c r="N8" s="242">
        <v>4.2610000000000002E-2</v>
      </c>
      <c r="O8" s="242">
        <f>ROUND(E8*N8,2)</f>
        <v>0.26</v>
      </c>
      <c r="P8" s="242">
        <v>0</v>
      </c>
      <c r="Q8" s="242">
        <f>ROUND(E8*P8,2)</f>
        <v>0</v>
      </c>
      <c r="R8" s="242" t="s">
        <v>98</v>
      </c>
      <c r="S8" s="242" t="s">
        <v>99</v>
      </c>
      <c r="T8" s="243">
        <v>0.99</v>
      </c>
      <c r="U8" s="242">
        <f>ROUND(E8*T8,2)</f>
        <v>5.94</v>
      </c>
      <c r="V8" s="218"/>
      <c r="W8" s="218"/>
      <c r="X8" s="218"/>
      <c r="Y8" s="218"/>
      <c r="Z8" s="218"/>
      <c r="AA8" s="218"/>
      <c r="AB8" s="218"/>
      <c r="AC8" s="218"/>
      <c r="AD8" s="218"/>
      <c r="AE8" s="218" t="s">
        <v>100</v>
      </c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">
      <c r="A9" s="219"/>
      <c r="B9" s="229"/>
      <c r="C9" s="269" t="s">
        <v>101</v>
      </c>
      <c r="D9" s="232"/>
      <c r="E9" s="236">
        <v>6</v>
      </c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3"/>
      <c r="U9" s="242"/>
      <c r="V9" s="218"/>
      <c r="W9" s="218"/>
      <c r="X9" s="218"/>
      <c r="Y9" s="218"/>
      <c r="Z9" s="218"/>
      <c r="AA9" s="218"/>
      <c r="AB9" s="218"/>
      <c r="AC9" s="218"/>
      <c r="AD9" s="218"/>
      <c r="AE9" s="218" t="s">
        <v>102</v>
      </c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x14ac:dyDescent="0.2">
      <c r="A10" s="225" t="s">
        <v>93</v>
      </c>
      <c r="B10" s="230" t="s">
        <v>58</v>
      </c>
      <c r="C10" s="270" t="s">
        <v>59</v>
      </c>
      <c r="D10" s="233"/>
      <c r="E10" s="237"/>
      <c r="F10" s="244"/>
      <c r="G10" s="244">
        <f>SUMIF(AE11:AE17,"&lt;&gt;NOR",G11:G17)</f>
        <v>0</v>
      </c>
      <c r="H10" s="244"/>
      <c r="I10" s="244">
        <f>SUM(I11:I17)</f>
        <v>0</v>
      </c>
      <c r="J10" s="244"/>
      <c r="K10" s="244">
        <f>SUM(K11:K17)</f>
        <v>0</v>
      </c>
      <c r="L10" s="244"/>
      <c r="M10" s="244">
        <f>SUM(M11:M17)</f>
        <v>0</v>
      </c>
      <c r="N10" s="244"/>
      <c r="O10" s="244">
        <f>SUM(O11:O17)</f>
        <v>1.82</v>
      </c>
      <c r="P10" s="244"/>
      <c r="Q10" s="244">
        <f>SUM(Q11:Q17)</f>
        <v>3.03</v>
      </c>
      <c r="R10" s="244"/>
      <c r="S10" s="244"/>
      <c r="T10" s="245"/>
      <c r="U10" s="244">
        <f>SUM(U11:U17)</f>
        <v>74.179999999999993</v>
      </c>
      <c r="AE10" t="s">
        <v>94</v>
      </c>
    </row>
    <row r="11" spans="1:60" ht="22.5" outlineLevel="1" x14ac:dyDescent="0.2">
      <c r="A11" s="219">
        <v>2</v>
      </c>
      <c r="B11" s="229" t="s">
        <v>103</v>
      </c>
      <c r="C11" s="268" t="s">
        <v>104</v>
      </c>
      <c r="D11" s="231" t="s">
        <v>97</v>
      </c>
      <c r="E11" s="235">
        <v>504.32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2">
        <v>0</v>
      </c>
      <c r="O11" s="242">
        <f>ROUND(E11*N11,2)</f>
        <v>0</v>
      </c>
      <c r="P11" s="242">
        <v>6.0000000000000001E-3</v>
      </c>
      <c r="Q11" s="242">
        <f>ROUND(E11*P11,2)</f>
        <v>3.03</v>
      </c>
      <c r="R11" s="242" t="s">
        <v>105</v>
      </c>
      <c r="S11" s="242" t="s">
        <v>99</v>
      </c>
      <c r="T11" s="243">
        <v>0.05</v>
      </c>
      <c r="U11" s="242">
        <f>ROUND(E11*T11,2)</f>
        <v>25.22</v>
      </c>
      <c r="V11" s="218"/>
      <c r="W11" s="218"/>
      <c r="X11" s="218"/>
      <c r="Y11" s="218"/>
      <c r="Z11" s="218"/>
      <c r="AA11" s="218"/>
      <c r="AB11" s="218"/>
      <c r="AC11" s="218"/>
      <c r="AD11" s="218"/>
      <c r="AE11" s="218" t="s">
        <v>100</v>
      </c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outlineLevel="1" x14ac:dyDescent="0.2">
      <c r="A12" s="219"/>
      <c r="B12" s="229"/>
      <c r="C12" s="269" t="s">
        <v>106</v>
      </c>
      <c r="D12" s="232"/>
      <c r="E12" s="236">
        <v>504.32</v>
      </c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3"/>
      <c r="U12" s="242"/>
      <c r="V12" s="218"/>
      <c r="W12" s="218"/>
      <c r="X12" s="218"/>
      <c r="Y12" s="218"/>
      <c r="Z12" s="218"/>
      <c r="AA12" s="218"/>
      <c r="AB12" s="218"/>
      <c r="AC12" s="218"/>
      <c r="AD12" s="218"/>
      <c r="AE12" s="218" t="s">
        <v>102</v>
      </c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outlineLevel="1" x14ac:dyDescent="0.2">
      <c r="A13" s="219">
        <v>3</v>
      </c>
      <c r="B13" s="229" t="s">
        <v>107</v>
      </c>
      <c r="C13" s="268" t="s">
        <v>108</v>
      </c>
      <c r="D13" s="231" t="s">
        <v>97</v>
      </c>
      <c r="E13" s="235">
        <v>504.32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2" t="s">
        <v>105</v>
      </c>
      <c r="S13" s="242" t="s">
        <v>99</v>
      </c>
      <c r="T13" s="243">
        <v>0.09</v>
      </c>
      <c r="U13" s="242">
        <f>ROUND(E13*T13,2)</f>
        <v>45.39</v>
      </c>
      <c r="V13" s="218"/>
      <c r="W13" s="218"/>
      <c r="X13" s="218"/>
      <c r="Y13" s="218"/>
      <c r="Z13" s="218"/>
      <c r="AA13" s="218"/>
      <c r="AB13" s="218"/>
      <c r="AC13" s="218"/>
      <c r="AD13" s="218"/>
      <c r="AE13" s="218" t="s">
        <v>100</v>
      </c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outlineLevel="1" x14ac:dyDescent="0.2">
      <c r="A14" s="219"/>
      <c r="B14" s="229"/>
      <c r="C14" s="269" t="s">
        <v>106</v>
      </c>
      <c r="D14" s="232"/>
      <c r="E14" s="236">
        <v>504.32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3"/>
      <c r="U14" s="242"/>
      <c r="V14" s="218"/>
      <c r="W14" s="218"/>
      <c r="X14" s="218"/>
      <c r="Y14" s="218"/>
      <c r="Z14" s="218"/>
      <c r="AA14" s="218"/>
      <c r="AB14" s="218"/>
      <c r="AC14" s="218"/>
      <c r="AD14" s="218"/>
      <c r="AE14" s="218" t="s">
        <v>102</v>
      </c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 x14ac:dyDescent="0.2">
      <c r="A15" s="219">
        <v>4</v>
      </c>
      <c r="B15" s="229" t="s">
        <v>109</v>
      </c>
      <c r="C15" s="268" t="s">
        <v>110</v>
      </c>
      <c r="D15" s="231" t="s">
        <v>97</v>
      </c>
      <c r="E15" s="235">
        <v>504.32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2">
        <v>3.5999999999999999E-3</v>
      </c>
      <c r="O15" s="242">
        <f>ROUND(E15*N15,2)</f>
        <v>1.82</v>
      </c>
      <c r="P15" s="242">
        <v>0</v>
      </c>
      <c r="Q15" s="242">
        <f>ROUND(E15*P15,2)</f>
        <v>0</v>
      </c>
      <c r="R15" s="242" t="s">
        <v>111</v>
      </c>
      <c r="S15" s="242" t="s">
        <v>99</v>
      </c>
      <c r="T15" s="243">
        <v>0</v>
      </c>
      <c r="U15" s="242">
        <f>ROUND(E15*T15,2)</f>
        <v>0</v>
      </c>
      <c r="V15" s="218"/>
      <c r="W15" s="218"/>
      <c r="X15" s="218"/>
      <c r="Y15" s="218"/>
      <c r="Z15" s="218"/>
      <c r="AA15" s="218"/>
      <c r="AB15" s="218"/>
      <c r="AC15" s="218"/>
      <c r="AD15" s="218"/>
      <c r="AE15" s="218" t="s">
        <v>112</v>
      </c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 x14ac:dyDescent="0.2">
      <c r="A16" s="219"/>
      <c r="B16" s="229"/>
      <c r="C16" s="269" t="s">
        <v>106</v>
      </c>
      <c r="D16" s="232"/>
      <c r="E16" s="236">
        <v>504.32</v>
      </c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3"/>
      <c r="U16" s="242"/>
      <c r="V16" s="218"/>
      <c r="W16" s="218"/>
      <c r="X16" s="218"/>
      <c r="Y16" s="218"/>
      <c r="Z16" s="218"/>
      <c r="AA16" s="218"/>
      <c r="AB16" s="218"/>
      <c r="AC16" s="218"/>
      <c r="AD16" s="218"/>
      <c r="AE16" s="218" t="s">
        <v>102</v>
      </c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outlineLevel="1" x14ac:dyDescent="0.2">
      <c r="A17" s="219">
        <v>5</v>
      </c>
      <c r="B17" s="229" t="s">
        <v>113</v>
      </c>
      <c r="C17" s="268" t="s">
        <v>114</v>
      </c>
      <c r="D17" s="231" t="s">
        <v>115</v>
      </c>
      <c r="E17" s="235">
        <v>1.81555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2">
        <v>0</v>
      </c>
      <c r="O17" s="242">
        <f>ROUND(E17*N17,2)</f>
        <v>0</v>
      </c>
      <c r="P17" s="242">
        <v>0</v>
      </c>
      <c r="Q17" s="242">
        <f>ROUND(E17*P17,2)</f>
        <v>0</v>
      </c>
      <c r="R17" s="242" t="s">
        <v>105</v>
      </c>
      <c r="S17" s="242" t="s">
        <v>99</v>
      </c>
      <c r="T17" s="243">
        <v>1.966</v>
      </c>
      <c r="U17" s="242">
        <f>ROUND(E17*T17,2)</f>
        <v>3.57</v>
      </c>
      <c r="V17" s="218"/>
      <c r="W17" s="218"/>
      <c r="X17" s="218"/>
      <c r="Y17" s="218"/>
      <c r="Z17" s="218"/>
      <c r="AA17" s="218"/>
      <c r="AB17" s="218"/>
      <c r="AC17" s="218"/>
      <c r="AD17" s="218"/>
      <c r="AE17" s="218" t="s">
        <v>116</v>
      </c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x14ac:dyDescent="0.2">
      <c r="A18" s="225" t="s">
        <v>93</v>
      </c>
      <c r="B18" s="230" t="s">
        <v>60</v>
      </c>
      <c r="C18" s="270" t="s">
        <v>61</v>
      </c>
      <c r="D18" s="233"/>
      <c r="E18" s="237"/>
      <c r="F18" s="244"/>
      <c r="G18" s="244">
        <f>SUMIF(AE19:AE30,"&lt;&gt;NOR",G19:G30)</f>
        <v>0</v>
      </c>
      <c r="H18" s="244"/>
      <c r="I18" s="244">
        <f>SUM(I19:I30)</f>
        <v>0</v>
      </c>
      <c r="J18" s="244"/>
      <c r="K18" s="244">
        <f>SUM(K19:K30)</f>
        <v>0</v>
      </c>
      <c r="L18" s="244"/>
      <c r="M18" s="244">
        <f>SUM(M19:M30)</f>
        <v>0</v>
      </c>
      <c r="N18" s="244"/>
      <c r="O18" s="244">
        <f>SUM(O19:O30)</f>
        <v>2.31</v>
      </c>
      <c r="P18" s="244"/>
      <c r="Q18" s="244">
        <f>SUM(Q19:Q30)</f>
        <v>3.97</v>
      </c>
      <c r="R18" s="244"/>
      <c r="S18" s="244"/>
      <c r="T18" s="245"/>
      <c r="U18" s="244">
        <f>SUM(U19:U30)</f>
        <v>122.55000000000001</v>
      </c>
      <c r="AE18" t="s">
        <v>94</v>
      </c>
    </row>
    <row r="19" spans="1:60" outlineLevel="1" x14ac:dyDescent="0.2">
      <c r="A19" s="219">
        <v>6</v>
      </c>
      <c r="B19" s="229" t="s">
        <v>117</v>
      </c>
      <c r="C19" s="268" t="s">
        <v>118</v>
      </c>
      <c r="D19" s="231" t="s">
        <v>97</v>
      </c>
      <c r="E19" s="235">
        <v>567.36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2">
        <v>0</v>
      </c>
      <c r="O19" s="242">
        <f>ROUND(E19*N19,2)</f>
        <v>0</v>
      </c>
      <c r="P19" s="242">
        <v>7.0000000000000001E-3</v>
      </c>
      <c r="Q19" s="242">
        <f>ROUND(E19*P19,2)</f>
        <v>3.97</v>
      </c>
      <c r="R19" s="242" t="s">
        <v>119</v>
      </c>
      <c r="S19" s="242" t="s">
        <v>99</v>
      </c>
      <c r="T19" s="243">
        <v>0.06</v>
      </c>
      <c r="U19" s="242">
        <f>ROUND(E19*T19,2)</f>
        <v>34.04</v>
      </c>
      <c r="V19" s="218"/>
      <c r="W19" s="218"/>
      <c r="X19" s="218"/>
      <c r="Y19" s="218"/>
      <c r="Z19" s="218"/>
      <c r="AA19" s="218"/>
      <c r="AB19" s="218"/>
      <c r="AC19" s="218"/>
      <c r="AD19" s="218"/>
      <c r="AE19" s="218" t="s">
        <v>100</v>
      </c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 x14ac:dyDescent="0.2">
      <c r="A20" s="219"/>
      <c r="B20" s="229"/>
      <c r="C20" s="269" t="s">
        <v>120</v>
      </c>
      <c r="D20" s="232"/>
      <c r="E20" s="236">
        <v>567.36</v>
      </c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242"/>
      <c r="S20" s="242"/>
      <c r="T20" s="243"/>
      <c r="U20" s="242"/>
      <c r="V20" s="218"/>
      <c r="W20" s="218"/>
      <c r="X20" s="218"/>
      <c r="Y20" s="218"/>
      <c r="Z20" s="218"/>
      <c r="AA20" s="218"/>
      <c r="AB20" s="218"/>
      <c r="AC20" s="218"/>
      <c r="AD20" s="218"/>
      <c r="AE20" s="218" t="s">
        <v>102</v>
      </c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ht="22.5" outlineLevel="1" x14ac:dyDescent="0.2">
      <c r="A21" s="219">
        <v>7</v>
      </c>
      <c r="B21" s="229" t="s">
        <v>121</v>
      </c>
      <c r="C21" s="268" t="s">
        <v>122</v>
      </c>
      <c r="D21" s="231" t="s">
        <v>97</v>
      </c>
      <c r="E21" s="235">
        <v>567.4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2">
        <v>4.0299999999999997E-3</v>
      </c>
      <c r="O21" s="242">
        <f>ROUND(E21*N21,2)</f>
        <v>2.29</v>
      </c>
      <c r="P21" s="242">
        <v>0</v>
      </c>
      <c r="Q21" s="242">
        <f>ROUND(E21*P21,2)</f>
        <v>0</v>
      </c>
      <c r="R21" s="242" t="s">
        <v>119</v>
      </c>
      <c r="S21" s="242" t="s">
        <v>99</v>
      </c>
      <c r="T21" s="243">
        <v>0.156</v>
      </c>
      <c r="U21" s="242">
        <f>ROUND(E21*T21,2)</f>
        <v>88.51</v>
      </c>
      <c r="V21" s="218"/>
      <c r="W21" s="218"/>
      <c r="X21" s="218"/>
      <c r="Y21" s="218"/>
      <c r="Z21" s="218"/>
      <c r="AA21" s="218"/>
      <c r="AB21" s="218"/>
      <c r="AC21" s="218"/>
      <c r="AD21" s="218"/>
      <c r="AE21" s="218" t="s">
        <v>100</v>
      </c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 outlineLevel="1" x14ac:dyDescent="0.2">
      <c r="A22" s="219">
        <v>8</v>
      </c>
      <c r="B22" s="229" t="s">
        <v>123</v>
      </c>
      <c r="C22" s="268" t="s">
        <v>124</v>
      </c>
      <c r="D22" s="231" t="s">
        <v>97</v>
      </c>
      <c r="E22" s="235">
        <v>282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2">
        <v>0</v>
      </c>
      <c r="O22" s="242">
        <f>ROUND(E22*N22,2)</f>
        <v>0</v>
      </c>
      <c r="P22" s="242">
        <v>0</v>
      </c>
      <c r="Q22" s="242">
        <f>ROUND(E22*P22,2)</f>
        <v>0</v>
      </c>
      <c r="R22" s="242"/>
      <c r="S22" s="242" t="s">
        <v>125</v>
      </c>
      <c r="T22" s="243">
        <v>0</v>
      </c>
      <c r="U22" s="242">
        <f>ROUND(E22*T22,2)</f>
        <v>0</v>
      </c>
      <c r="V22" s="218"/>
      <c r="W22" s="218"/>
      <c r="X22" s="218"/>
      <c r="Y22" s="218"/>
      <c r="Z22" s="218"/>
      <c r="AA22" s="218"/>
      <c r="AB22" s="218"/>
      <c r="AC22" s="218"/>
      <c r="AD22" s="218"/>
      <c r="AE22" s="218" t="s">
        <v>100</v>
      </c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outlineLevel="1" x14ac:dyDescent="0.2">
      <c r="A23" s="219">
        <v>9</v>
      </c>
      <c r="B23" s="229" t="s">
        <v>126</v>
      </c>
      <c r="C23" s="268" t="s">
        <v>127</v>
      </c>
      <c r="D23" s="231" t="s">
        <v>97</v>
      </c>
      <c r="E23" s="235">
        <v>282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21</v>
      </c>
      <c r="M23" s="242">
        <f>G23*(1+L23/100)</f>
        <v>0</v>
      </c>
      <c r="N23" s="242">
        <v>6.0000000000000002E-5</v>
      </c>
      <c r="O23" s="242">
        <f>ROUND(E23*N23,2)</f>
        <v>0.02</v>
      </c>
      <c r="P23" s="242">
        <v>0</v>
      </c>
      <c r="Q23" s="242">
        <f>ROUND(E23*P23,2)</f>
        <v>0</v>
      </c>
      <c r="R23" s="242" t="s">
        <v>119</v>
      </c>
      <c r="S23" s="242" t="s">
        <v>99</v>
      </c>
      <c r="T23" s="243">
        <v>0</v>
      </c>
      <c r="U23" s="242">
        <f>ROUND(E23*T23,2)</f>
        <v>0</v>
      </c>
      <c r="V23" s="218"/>
      <c r="W23" s="218"/>
      <c r="X23" s="218"/>
      <c r="Y23" s="218"/>
      <c r="Z23" s="218"/>
      <c r="AA23" s="218"/>
      <c r="AB23" s="218"/>
      <c r="AC23" s="218"/>
      <c r="AD23" s="218"/>
      <c r="AE23" s="218" t="s">
        <v>100</v>
      </c>
      <c r="AF23" s="218"/>
      <c r="AG23" s="218"/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outlineLevel="1" x14ac:dyDescent="0.2">
      <c r="A24" s="219">
        <v>10</v>
      </c>
      <c r="B24" s="229" t="s">
        <v>128</v>
      </c>
      <c r="C24" s="268" t="s">
        <v>129</v>
      </c>
      <c r="D24" s="231" t="s">
        <v>130</v>
      </c>
      <c r="E24" s="235">
        <v>911.2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21</v>
      </c>
      <c r="M24" s="242">
        <f>G24*(1+L24/100)</f>
        <v>0</v>
      </c>
      <c r="N24" s="242">
        <v>0</v>
      </c>
      <c r="O24" s="242">
        <f>ROUND(E24*N24,2)</f>
        <v>0</v>
      </c>
      <c r="P24" s="242">
        <v>0</v>
      </c>
      <c r="Q24" s="242">
        <f>ROUND(E24*P24,2)</f>
        <v>0</v>
      </c>
      <c r="R24" s="242"/>
      <c r="S24" s="242" t="s">
        <v>125</v>
      </c>
      <c r="T24" s="243">
        <v>0</v>
      </c>
      <c r="U24" s="242">
        <f>ROUND(E24*T24,2)</f>
        <v>0</v>
      </c>
      <c r="V24" s="218"/>
      <c r="W24" s="218"/>
      <c r="X24" s="218"/>
      <c r="Y24" s="218"/>
      <c r="Z24" s="218"/>
      <c r="AA24" s="218"/>
      <c r="AB24" s="218"/>
      <c r="AC24" s="218"/>
      <c r="AD24" s="218"/>
      <c r="AE24" s="218" t="s">
        <v>100</v>
      </c>
      <c r="AF24" s="218"/>
      <c r="AG24" s="218"/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outlineLevel="1" x14ac:dyDescent="0.2">
      <c r="A25" s="219"/>
      <c r="B25" s="229"/>
      <c r="C25" s="269" t="s">
        <v>131</v>
      </c>
      <c r="D25" s="232"/>
      <c r="E25" s="236">
        <v>911.2</v>
      </c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242"/>
      <c r="S25" s="242"/>
      <c r="T25" s="243"/>
      <c r="U25" s="242"/>
      <c r="V25" s="218"/>
      <c r="W25" s="218"/>
      <c r="X25" s="218"/>
      <c r="Y25" s="218"/>
      <c r="Z25" s="218"/>
      <c r="AA25" s="218"/>
      <c r="AB25" s="218"/>
      <c r="AC25" s="218"/>
      <c r="AD25" s="218"/>
      <c r="AE25" s="218" t="s">
        <v>102</v>
      </c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outlineLevel="1" x14ac:dyDescent="0.2">
      <c r="A26" s="219">
        <v>11</v>
      </c>
      <c r="B26" s="229" t="s">
        <v>132</v>
      </c>
      <c r="C26" s="268" t="s">
        <v>133</v>
      </c>
      <c r="D26" s="231" t="s">
        <v>97</v>
      </c>
      <c r="E26" s="235">
        <v>220.64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21</v>
      </c>
      <c r="M26" s="242">
        <f>G26*(1+L26/100)</f>
        <v>0</v>
      </c>
      <c r="N26" s="242">
        <v>0</v>
      </c>
      <c r="O26" s="242">
        <f>ROUND(E26*N26,2)</f>
        <v>0</v>
      </c>
      <c r="P26" s="242">
        <v>0</v>
      </c>
      <c r="Q26" s="242">
        <f>ROUND(E26*P26,2)</f>
        <v>0</v>
      </c>
      <c r="R26" s="242"/>
      <c r="S26" s="242" t="s">
        <v>125</v>
      </c>
      <c r="T26" s="243">
        <v>0</v>
      </c>
      <c r="U26" s="242">
        <f>ROUND(E26*T26,2)</f>
        <v>0</v>
      </c>
      <c r="V26" s="218"/>
      <c r="W26" s="218"/>
      <c r="X26" s="218"/>
      <c r="Y26" s="218"/>
      <c r="Z26" s="218"/>
      <c r="AA26" s="218"/>
      <c r="AB26" s="218"/>
      <c r="AC26" s="218"/>
      <c r="AD26" s="218"/>
      <c r="AE26" s="218" t="s">
        <v>100</v>
      </c>
      <c r="AF26" s="218"/>
      <c r="AG26" s="218"/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outlineLevel="1" x14ac:dyDescent="0.2">
      <c r="A27" s="219"/>
      <c r="B27" s="229"/>
      <c r="C27" s="269" t="s">
        <v>134</v>
      </c>
      <c r="D27" s="232"/>
      <c r="E27" s="236">
        <v>220.64</v>
      </c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242"/>
      <c r="S27" s="242"/>
      <c r="T27" s="243"/>
      <c r="U27" s="242"/>
      <c r="V27" s="218"/>
      <c r="W27" s="218"/>
      <c r="X27" s="218"/>
      <c r="Y27" s="218"/>
      <c r="Z27" s="218"/>
      <c r="AA27" s="218"/>
      <c r="AB27" s="218"/>
      <c r="AC27" s="218"/>
      <c r="AD27" s="218"/>
      <c r="AE27" s="218" t="s">
        <v>102</v>
      </c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outlineLevel="1" x14ac:dyDescent="0.2">
      <c r="A28" s="219">
        <v>12</v>
      </c>
      <c r="B28" s="229" t="s">
        <v>135</v>
      </c>
      <c r="C28" s="268" t="s">
        <v>136</v>
      </c>
      <c r="D28" s="231" t="s">
        <v>97</v>
      </c>
      <c r="E28" s="235">
        <v>309.74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21</v>
      </c>
      <c r="M28" s="242">
        <f>G28*(1+L28/100)</f>
        <v>0</v>
      </c>
      <c r="N28" s="242">
        <v>0</v>
      </c>
      <c r="O28" s="242">
        <f>ROUND(E28*N28,2)</f>
        <v>0</v>
      </c>
      <c r="P28" s="242">
        <v>0</v>
      </c>
      <c r="Q28" s="242">
        <f>ROUND(E28*P28,2)</f>
        <v>0</v>
      </c>
      <c r="R28" s="242"/>
      <c r="S28" s="242" t="s">
        <v>125</v>
      </c>
      <c r="T28" s="243">
        <v>0</v>
      </c>
      <c r="U28" s="242">
        <f>ROUND(E28*T28,2)</f>
        <v>0</v>
      </c>
      <c r="V28" s="218"/>
      <c r="W28" s="218"/>
      <c r="X28" s="218"/>
      <c r="Y28" s="218"/>
      <c r="Z28" s="218"/>
      <c r="AA28" s="218"/>
      <c r="AB28" s="218"/>
      <c r="AC28" s="218"/>
      <c r="AD28" s="218"/>
      <c r="AE28" s="218" t="s">
        <v>100</v>
      </c>
      <c r="AF28" s="218"/>
      <c r="AG28" s="218"/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outlineLevel="1" x14ac:dyDescent="0.2">
      <c r="A29" s="219"/>
      <c r="B29" s="229"/>
      <c r="C29" s="269" t="s">
        <v>137</v>
      </c>
      <c r="D29" s="232"/>
      <c r="E29" s="236">
        <v>309.74</v>
      </c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3"/>
      <c r="U29" s="242"/>
      <c r="V29" s="218"/>
      <c r="W29" s="218"/>
      <c r="X29" s="218"/>
      <c r="Y29" s="218"/>
      <c r="Z29" s="218"/>
      <c r="AA29" s="218"/>
      <c r="AB29" s="218"/>
      <c r="AC29" s="218"/>
      <c r="AD29" s="218"/>
      <c r="AE29" s="218" t="s">
        <v>102</v>
      </c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ht="22.5" outlineLevel="1" x14ac:dyDescent="0.2">
      <c r="A30" s="219">
        <v>13</v>
      </c>
      <c r="B30" s="229" t="s">
        <v>138</v>
      </c>
      <c r="C30" s="268" t="s">
        <v>139</v>
      </c>
      <c r="D30" s="231" t="s">
        <v>0</v>
      </c>
      <c r="E30" s="238"/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2">
        <v>0</v>
      </c>
      <c r="O30" s="242">
        <f>ROUND(E30*N30,2)</f>
        <v>0</v>
      </c>
      <c r="P30" s="242">
        <v>0</v>
      </c>
      <c r="Q30" s="242">
        <f>ROUND(E30*P30,2)</f>
        <v>0</v>
      </c>
      <c r="R30" s="242" t="s">
        <v>119</v>
      </c>
      <c r="S30" s="242" t="s">
        <v>99</v>
      </c>
      <c r="T30" s="243">
        <v>0</v>
      </c>
      <c r="U30" s="242">
        <f>ROUND(E30*T30,2)</f>
        <v>0</v>
      </c>
      <c r="V30" s="218"/>
      <c r="W30" s="218"/>
      <c r="X30" s="218"/>
      <c r="Y30" s="218"/>
      <c r="Z30" s="218"/>
      <c r="AA30" s="218"/>
      <c r="AB30" s="218"/>
      <c r="AC30" s="218"/>
      <c r="AD30" s="218"/>
      <c r="AE30" s="218" t="s">
        <v>116</v>
      </c>
      <c r="AF30" s="218"/>
      <c r="AG30" s="218"/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x14ac:dyDescent="0.2">
      <c r="A31" s="225" t="s">
        <v>93</v>
      </c>
      <c r="B31" s="230" t="s">
        <v>62</v>
      </c>
      <c r="C31" s="270" t="s">
        <v>63</v>
      </c>
      <c r="D31" s="233"/>
      <c r="E31" s="237"/>
      <c r="F31" s="244"/>
      <c r="G31" s="244">
        <f>SUMIF(AE32:AE48,"&lt;&gt;NOR",G32:G48)</f>
        <v>0</v>
      </c>
      <c r="H31" s="244"/>
      <c r="I31" s="244">
        <f>SUM(I32:I48)</f>
        <v>0</v>
      </c>
      <c r="J31" s="244"/>
      <c r="K31" s="244">
        <f>SUM(K32:K48)</f>
        <v>0</v>
      </c>
      <c r="L31" s="244"/>
      <c r="M31" s="244">
        <f>SUM(M32:M48)</f>
        <v>0</v>
      </c>
      <c r="N31" s="244"/>
      <c r="O31" s="244">
        <f>SUM(O32:O48)</f>
        <v>0.45999999999999996</v>
      </c>
      <c r="P31" s="244"/>
      <c r="Q31" s="244">
        <f>SUM(Q32:Q48)</f>
        <v>4.75</v>
      </c>
      <c r="R31" s="244"/>
      <c r="S31" s="244"/>
      <c r="T31" s="245"/>
      <c r="U31" s="244">
        <f>SUM(U32:U48)</f>
        <v>171.74000000000004</v>
      </c>
      <c r="AE31" t="s">
        <v>94</v>
      </c>
    </row>
    <row r="32" spans="1:60" outlineLevel="1" x14ac:dyDescent="0.2">
      <c r="A32" s="219">
        <v>14</v>
      </c>
      <c r="B32" s="229" t="s">
        <v>140</v>
      </c>
      <c r="C32" s="268" t="s">
        <v>141</v>
      </c>
      <c r="D32" s="231" t="s">
        <v>130</v>
      </c>
      <c r="E32" s="235">
        <v>33.6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21</v>
      </c>
      <c r="M32" s="242">
        <f>G32*(1+L32/100)</f>
        <v>0</v>
      </c>
      <c r="N32" s="242">
        <v>0</v>
      </c>
      <c r="O32" s="242">
        <f>ROUND(E32*N32,2)</f>
        <v>0</v>
      </c>
      <c r="P32" s="242">
        <v>4.2599999999999999E-3</v>
      </c>
      <c r="Q32" s="242">
        <f>ROUND(E32*P32,2)</f>
        <v>0.14000000000000001</v>
      </c>
      <c r="R32" s="242" t="s">
        <v>142</v>
      </c>
      <c r="S32" s="242" t="s">
        <v>99</v>
      </c>
      <c r="T32" s="243">
        <v>6.9000000000000006E-2</v>
      </c>
      <c r="U32" s="242">
        <f>ROUND(E32*T32,2)</f>
        <v>2.3199999999999998</v>
      </c>
      <c r="V32" s="218"/>
      <c r="W32" s="218"/>
      <c r="X32" s="218"/>
      <c r="Y32" s="218"/>
      <c r="Z32" s="218"/>
      <c r="AA32" s="218"/>
      <c r="AB32" s="218"/>
      <c r="AC32" s="218"/>
      <c r="AD32" s="218"/>
      <c r="AE32" s="218" t="s">
        <v>100</v>
      </c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 x14ac:dyDescent="0.2">
      <c r="A33" s="219"/>
      <c r="B33" s="229"/>
      <c r="C33" s="269" t="s">
        <v>143</v>
      </c>
      <c r="D33" s="232"/>
      <c r="E33" s="236">
        <v>33.6</v>
      </c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3"/>
      <c r="U33" s="242"/>
      <c r="V33" s="218"/>
      <c r="W33" s="218"/>
      <c r="X33" s="218"/>
      <c r="Y33" s="218"/>
      <c r="Z33" s="218"/>
      <c r="AA33" s="218"/>
      <c r="AB33" s="218"/>
      <c r="AC33" s="218"/>
      <c r="AD33" s="218"/>
      <c r="AE33" s="218" t="s">
        <v>102</v>
      </c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ht="22.5" outlineLevel="1" x14ac:dyDescent="0.2">
      <c r="A34" s="219">
        <v>15</v>
      </c>
      <c r="B34" s="229" t="s">
        <v>144</v>
      </c>
      <c r="C34" s="268" t="s">
        <v>145</v>
      </c>
      <c r="D34" s="231" t="s">
        <v>130</v>
      </c>
      <c r="E34" s="235">
        <v>33.6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2">
        <v>2.1199999999999999E-3</v>
      </c>
      <c r="O34" s="242">
        <f>ROUND(E34*N34,2)</f>
        <v>7.0000000000000007E-2</v>
      </c>
      <c r="P34" s="242">
        <v>0</v>
      </c>
      <c r="Q34" s="242">
        <f>ROUND(E34*P34,2)</f>
        <v>0</v>
      </c>
      <c r="R34" s="242" t="s">
        <v>142</v>
      </c>
      <c r="S34" s="242" t="s">
        <v>99</v>
      </c>
      <c r="T34" s="243">
        <v>0.67390000000000005</v>
      </c>
      <c r="U34" s="242">
        <f>ROUND(E34*T34,2)</f>
        <v>22.64</v>
      </c>
      <c r="V34" s="218"/>
      <c r="W34" s="218"/>
      <c r="X34" s="218"/>
      <c r="Y34" s="218"/>
      <c r="Z34" s="218"/>
      <c r="AA34" s="218"/>
      <c r="AB34" s="218"/>
      <c r="AC34" s="218"/>
      <c r="AD34" s="218"/>
      <c r="AE34" s="218" t="s">
        <v>100</v>
      </c>
      <c r="AF34" s="218"/>
      <c r="AG34" s="218"/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outlineLevel="1" x14ac:dyDescent="0.2">
      <c r="A35" s="219">
        <v>16</v>
      </c>
      <c r="B35" s="229" t="s">
        <v>146</v>
      </c>
      <c r="C35" s="268" t="s">
        <v>147</v>
      </c>
      <c r="D35" s="231" t="s">
        <v>130</v>
      </c>
      <c r="E35" s="235">
        <v>70.099999999999994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21</v>
      </c>
      <c r="M35" s="242">
        <f>G35*(1+L35/100)</f>
        <v>0</v>
      </c>
      <c r="N35" s="242">
        <v>0</v>
      </c>
      <c r="O35" s="242">
        <f>ROUND(E35*N35,2)</f>
        <v>0</v>
      </c>
      <c r="P35" s="242">
        <v>3.3600000000000001E-3</v>
      </c>
      <c r="Q35" s="242">
        <f>ROUND(E35*P35,2)</f>
        <v>0.24</v>
      </c>
      <c r="R35" s="242" t="s">
        <v>142</v>
      </c>
      <c r="S35" s="242" t="s">
        <v>99</v>
      </c>
      <c r="T35" s="243">
        <v>6.9000000000000006E-2</v>
      </c>
      <c r="U35" s="242">
        <f>ROUND(E35*T35,2)</f>
        <v>4.84</v>
      </c>
      <c r="V35" s="218"/>
      <c r="W35" s="218"/>
      <c r="X35" s="218"/>
      <c r="Y35" s="218"/>
      <c r="Z35" s="218"/>
      <c r="AA35" s="218"/>
      <c r="AB35" s="218"/>
      <c r="AC35" s="218"/>
      <c r="AD35" s="218"/>
      <c r="AE35" s="218" t="s">
        <v>100</v>
      </c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outlineLevel="1" x14ac:dyDescent="0.2">
      <c r="A36" s="219"/>
      <c r="B36" s="229"/>
      <c r="C36" s="269" t="s">
        <v>148</v>
      </c>
      <c r="D36" s="232"/>
      <c r="E36" s="236">
        <v>70.099999999999994</v>
      </c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3"/>
      <c r="U36" s="242"/>
      <c r="V36" s="218"/>
      <c r="W36" s="218"/>
      <c r="X36" s="218"/>
      <c r="Y36" s="218"/>
      <c r="Z36" s="218"/>
      <c r="AA36" s="218"/>
      <c r="AB36" s="218"/>
      <c r="AC36" s="218"/>
      <c r="AD36" s="218"/>
      <c r="AE36" s="218" t="s">
        <v>102</v>
      </c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ht="22.5" outlineLevel="1" x14ac:dyDescent="0.2">
      <c r="A37" s="219">
        <v>17</v>
      </c>
      <c r="B37" s="229" t="s">
        <v>149</v>
      </c>
      <c r="C37" s="268" t="s">
        <v>150</v>
      </c>
      <c r="D37" s="231" t="s">
        <v>130</v>
      </c>
      <c r="E37" s="235">
        <v>70.099999999999994</v>
      </c>
      <c r="F37" s="241"/>
      <c r="G37" s="242">
        <f>ROUND(E37*F37,2)</f>
        <v>0</v>
      </c>
      <c r="H37" s="241"/>
      <c r="I37" s="242">
        <f>ROUND(E37*H37,2)</f>
        <v>0</v>
      </c>
      <c r="J37" s="241"/>
      <c r="K37" s="242">
        <f>ROUND(E37*J37,2)</f>
        <v>0</v>
      </c>
      <c r="L37" s="242">
        <v>21</v>
      </c>
      <c r="M37" s="242">
        <f>G37*(1+L37/100)</f>
        <v>0</v>
      </c>
      <c r="N37" s="242">
        <v>6.9999999999999994E-5</v>
      </c>
      <c r="O37" s="242">
        <f>ROUND(E37*N37,2)</f>
        <v>0</v>
      </c>
      <c r="P37" s="242">
        <v>0</v>
      </c>
      <c r="Q37" s="242">
        <f>ROUND(E37*P37,2)</f>
        <v>0</v>
      </c>
      <c r="R37" s="242" t="s">
        <v>142</v>
      </c>
      <c r="S37" s="242" t="s">
        <v>99</v>
      </c>
      <c r="T37" s="243">
        <v>0.29727999999999999</v>
      </c>
      <c r="U37" s="242">
        <f>ROUND(E37*T37,2)</f>
        <v>20.84</v>
      </c>
      <c r="V37" s="218"/>
      <c r="W37" s="218"/>
      <c r="X37" s="218"/>
      <c r="Y37" s="218"/>
      <c r="Z37" s="218"/>
      <c r="AA37" s="218"/>
      <c r="AB37" s="218"/>
      <c r="AC37" s="218"/>
      <c r="AD37" s="218"/>
      <c r="AE37" s="218" t="s">
        <v>100</v>
      </c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ht="22.5" outlineLevel="1" x14ac:dyDescent="0.2">
      <c r="A38" s="219">
        <v>18</v>
      </c>
      <c r="B38" s="229" t="s">
        <v>151</v>
      </c>
      <c r="C38" s="268" t="s">
        <v>152</v>
      </c>
      <c r="D38" s="231" t="s">
        <v>130</v>
      </c>
      <c r="E38" s="235">
        <v>70.099999999999994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21</v>
      </c>
      <c r="M38" s="242">
        <f>G38*(1+L38/100)</f>
        <v>0</v>
      </c>
      <c r="N38" s="242">
        <v>1.67E-3</v>
      </c>
      <c r="O38" s="242">
        <f>ROUND(E38*N38,2)</f>
        <v>0.12</v>
      </c>
      <c r="P38" s="242">
        <v>0</v>
      </c>
      <c r="Q38" s="242">
        <f>ROUND(E38*P38,2)</f>
        <v>0</v>
      </c>
      <c r="R38" s="242" t="s">
        <v>111</v>
      </c>
      <c r="S38" s="242" t="s">
        <v>99</v>
      </c>
      <c r="T38" s="243">
        <v>0</v>
      </c>
      <c r="U38" s="242">
        <f>ROUND(E38*T38,2)</f>
        <v>0</v>
      </c>
      <c r="V38" s="218"/>
      <c r="W38" s="218"/>
      <c r="X38" s="218"/>
      <c r="Y38" s="218"/>
      <c r="Z38" s="218"/>
      <c r="AA38" s="218"/>
      <c r="AB38" s="218"/>
      <c r="AC38" s="218"/>
      <c r="AD38" s="218"/>
      <c r="AE38" s="218" t="s">
        <v>112</v>
      </c>
      <c r="AF38" s="218"/>
      <c r="AG38" s="218"/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outlineLevel="1" x14ac:dyDescent="0.2">
      <c r="A39" s="219">
        <v>19</v>
      </c>
      <c r="B39" s="229" t="s">
        <v>153</v>
      </c>
      <c r="C39" s="268" t="s">
        <v>154</v>
      </c>
      <c r="D39" s="231" t="s">
        <v>130</v>
      </c>
      <c r="E39" s="235">
        <v>30.1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21</v>
      </c>
      <c r="M39" s="242">
        <f>G39*(1+L39/100)</f>
        <v>0</v>
      </c>
      <c r="N39" s="242">
        <v>3.9899999999999996E-3</v>
      </c>
      <c r="O39" s="242">
        <f>ROUND(E39*N39,2)</f>
        <v>0.12</v>
      </c>
      <c r="P39" s="242">
        <v>0</v>
      </c>
      <c r="Q39" s="242">
        <f>ROUND(E39*P39,2)</f>
        <v>0</v>
      </c>
      <c r="R39" s="242" t="s">
        <v>142</v>
      </c>
      <c r="S39" s="242" t="s">
        <v>99</v>
      </c>
      <c r="T39" s="243">
        <v>0.27600000000000002</v>
      </c>
      <c r="U39" s="242">
        <f>ROUND(E39*T39,2)</f>
        <v>8.31</v>
      </c>
      <c r="V39" s="218"/>
      <c r="W39" s="218"/>
      <c r="X39" s="218"/>
      <c r="Y39" s="218"/>
      <c r="Z39" s="218"/>
      <c r="AA39" s="218"/>
      <c r="AB39" s="218"/>
      <c r="AC39" s="218"/>
      <c r="AD39" s="218"/>
      <c r="AE39" s="218" t="s">
        <v>100</v>
      </c>
      <c r="AF39" s="218"/>
      <c r="AG39" s="218"/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outlineLevel="1" x14ac:dyDescent="0.2">
      <c r="A40" s="219">
        <v>20</v>
      </c>
      <c r="B40" s="229" t="s">
        <v>155</v>
      </c>
      <c r="C40" s="268" t="s">
        <v>156</v>
      </c>
      <c r="D40" s="231" t="s">
        <v>97</v>
      </c>
      <c r="E40" s="235">
        <v>567.36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21</v>
      </c>
      <c r="M40" s="242">
        <f>G40*(1+L40/100)</f>
        <v>0</v>
      </c>
      <c r="N40" s="242">
        <v>0</v>
      </c>
      <c r="O40" s="242">
        <f>ROUND(E40*N40,2)</f>
        <v>0</v>
      </c>
      <c r="P40" s="242">
        <v>7.5100000000000002E-3</v>
      </c>
      <c r="Q40" s="242">
        <f>ROUND(E40*P40,2)</f>
        <v>4.26</v>
      </c>
      <c r="R40" s="242" t="s">
        <v>142</v>
      </c>
      <c r="S40" s="242" t="s">
        <v>99</v>
      </c>
      <c r="T40" s="243">
        <v>0.1265</v>
      </c>
      <c r="U40" s="242">
        <f>ROUND(E40*T40,2)</f>
        <v>71.77</v>
      </c>
      <c r="V40" s="218"/>
      <c r="W40" s="218"/>
      <c r="X40" s="218"/>
      <c r="Y40" s="218"/>
      <c r="Z40" s="218"/>
      <c r="AA40" s="218"/>
      <c r="AB40" s="218"/>
      <c r="AC40" s="218"/>
      <c r="AD40" s="218"/>
      <c r="AE40" s="218" t="s">
        <v>100</v>
      </c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outlineLevel="1" x14ac:dyDescent="0.2">
      <c r="A41" s="219"/>
      <c r="B41" s="229"/>
      <c r="C41" s="269" t="s">
        <v>120</v>
      </c>
      <c r="D41" s="232"/>
      <c r="E41" s="236">
        <v>567.36</v>
      </c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3"/>
      <c r="U41" s="242"/>
      <c r="V41" s="218"/>
      <c r="W41" s="218"/>
      <c r="X41" s="218"/>
      <c r="Y41" s="218"/>
      <c r="Z41" s="218"/>
      <c r="AA41" s="218"/>
      <c r="AB41" s="218"/>
      <c r="AC41" s="218"/>
      <c r="AD41" s="218"/>
      <c r="AE41" s="218" t="s">
        <v>102</v>
      </c>
      <c r="AF41" s="218"/>
      <c r="AG41" s="218"/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outlineLevel="1" x14ac:dyDescent="0.2">
      <c r="A42" s="219">
        <v>21</v>
      </c>
      <c r="B42" s="229" t="s">
        <v>157</v>
      </c>
      <c r="C42" s="268" t="s">
        <v>158</v>
      </c>
      <c r="D42" s="231" t="s">
        <v>130</v>
      </c>
      <c r="E42" s="235">
        <v>51.4</v>
      </c>
      <c r="F42" s="241"/>
      <c r="G42" s="242">
        <f>ROUND(E42*F42,2)</f>
        <v>0</v>
      </c>
      <c r="H42" s="241"/>
      <c r="I42" s="242">
        <f>ROUND(E42*H42,2)</f>
        <v>0</v>
      </c>
      <c r="J42" s="241"/>
      <c r="K42" s="242">
        <f>ROUND(E42*J42,2)</f>
        <v>0</v>
      </c>
      <c r="L42" s="242">
        <v>21</v>
      </c>
      <c r="M42" s="242">
        <f>G42*(1+L42/100)</f>
        <v>0</v>
      </c>
      <c r="N42" s="242">
        <v>0</v>
      </c>
      <c r="O42" s="242">
        <f>ROUND(E42*N42,2)</f>
        <v>0</v>
      </c>
      <c r="P42" s="242">
        <v>2.0500000000000002E-3</v>
      </c>
      <c r="Q42" s="242">
        <f>ROUND(E42*P42,2)</f>
        <v>0.11</v>
      </c>
      <c r="R42" s="242" t="s">
        <v>142</v>
      </c>
      <c r="S42" s="242" t="s">
        <v>99</v>
      </c>
      <c r="T42" s="243">
        <v>4.5999999999999999E-2</v>
      </c>
      <c r="U42" s="242">
        <f>ROUND(E42*T42,2)</f>
        <v>2.36</v>
      </c>
      <c r="V42" s="218"/>
      <c r="W42" s="218"/>
      <c r="X42" s="218"/>
      <c r="Y42" s="218"/>
      <c r="Z42" s="218"/>
      <c r="AA42" s="218"/>
      <c r="AB42" s="218"/>
      <c r="AC42" s="218"/>
      <c r="AD42" s="218"/>
      <c r="AE42" s="218" t="s">
        <v>100</v>
      </c>
      <c r="AF42" s="218"/>
      <c r="AG42" s="218"/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outlineLevel="1" x14ac:dyDescent="0.2">
      <c r="A43" s="219"/>
      <c r="B43" s="229"/>
      <c r="C43" s="269" t="s">
        <v>159</v>
      </c>
      <c r="D43" s="232"/>
      <c r="E43" s="236">
        <v>51.4</v>
      </c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3"/>
      <c r="U43" s="242"/>
      <c r="V43" s="218"/>
      <c r="W43" s="218"/>
      <c r="X43" s="218"/>
      <c r="Y43" s="218"/>
      <c r="Z43" s="218"/>
      <c r="AA43" s="218"/>
      <c r="AB43" s="218"/>
      <c r="AC43" s="218"/>
      <c r="AD43" s="218"/>
      <c r="AE43" s="218" t="s">
        <v>102</v>
      </c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 x14ac:dyDescent="0.2">
      <c r="A44" s="219">
        <v>22</v>
      </c>
      <c r="B44" s="229" t="s">
        <v>160</v>
      </c>
      <c r="C44" s="268" t="s">
        <v>161</v>
      </c>
      <c r="D44" s="231" t="s">
        <v>130</v>
      </c>
      <c r="E44" s="235">
        <v>51.4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21</v>
      </c>
      <c r="M44" s="242">
        <f>G44*(1+L44/100)</f>
        <v>0</v>
      </c>
      <c r="N44" s="242">
        <v>8.5999999999999998E-4</v>
      </c>
      <c r="O44" s="242">
        <f>ROUND(E44*N44,2)</f>
        <v>0.04</v>
      </c>
      <c r="P44" s="242">
        <v>0</v>
      </c>
      <c r="Q44" s="242">
        <f>ROUND(E44*P44,2)</f>
        <v>0</v>
      </c>
      <c r="R44" s="242" t="s">
        <v>142</v>
      </c>
      <c r="S44" s="242" t="s">
        <v>99</v>
      </c>
      <c r="T44" s="243">
        <v>0.70684999999999998</v>
      </c>
      <c r="U44" s="242">
        <f>ROUND(E44*T44,2)</f>
        <v>36.33</v>
      </c>
      <c r="V44" s="218"/>
      <c r="W44" s="218"/>
      <c r="X44" s="218"/>
      <c r="Y44" s="218"/>
      <c r="Z44" s="218"/>
      <c r="AA44" s="218"/>
      <c r="AB44" s="218"/>
      <c r="AC44" s="218"/>
      <c r="AD44" s="218"/>
      <c r="AE44" s="218" t="s">
        <v>100</v>
      </c>
      <c r="AF44" s="218"/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outlineLevel="1" x14ac:dyDescent="0.2">
      <c r="A45" s="219">
        <v>23</v>
      </c>
      <c r="B45" s="229" t="s">
        <v>162</v>
      </c>
      <c r="C45" s="268" t="s">
        <v>163</v>
      </c>
      <c r="D45" s="231" t="s">
        <v>164</v>
      </c>
      <c r="E45" s="235">
        <v>25.7</v>
      </c>
      <c r="F45" s="241"/>
      <c r="G45" s="242">
        <f>ROUND(E45*F45,2)</f>
        <v>0</v>
      </c>
      <c r="H45" s="241"/>
      <c r="I45" s="242">
        <f>ROUND(E45*H45,2)</f>
        <v>0</v>
      </c>
      <c r="J45" s="241"/>
      <c r="K45" s="242">
        <f>ROUND(E45*J45,2)</f>
        <v>0</v>
      </c>
      <c r="L45" s="242">
        <v>21</v>
      </c>
      <c r="M45" s="242">
        <f>G45*(1+L45/100)</f>
        <v>0</v>
      </c>
      <c r="N45" s="242">
        <v>4.4000000000000003E-3</v>
      </c>
      <c r="O45" s="242">
        <f>ROUND(E45*N45,2)</f>
        <v>0.11</v>
      </c>
      <c r="P45" s="242">
        <v>0</v>
      </c>
      <c r="Q45" s="242">
        <f>ROUND(E45*P45,2)</f>
        <v>0</v>
      </c>
      <c r="R45" s="242" t="s">
        <v>111</v>
      </c>
      <c r="S45" s="242" t="s">
        <v>99</v>
      </c>
      <c r="T45" s="243">
        <v>0</v>
      </c>
      <c r="U45" s="242">
        <f>ROUND(E45*T45,2)</f>
        <v>0</v>
      </c>
      <c r="V45" s="218"/>
      <c r="W45" s="218"/>
      <c r="X45" s="218"/>
      <c r="Y45" s="218"/>
      <c r="Z45" s="218"/>
      <c r="AA45" s="218"/>
      <c r="AB45" s="218"/>
      <c r="AC45" s="218"/>
      <c r="AD45" s="218"/>
      <c r="AE45" s="218" t="s">
        <v>112</v>
      </c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</row>
    <row r="46" spans="1:60" outlineLevel="1" x14ac:dyDescent="0.2">
      <c r="A46" s="219"/>
      <c r="B46" s="229"/>
      <c r="C46" s="269" t="s">
        <v>165</v>
      </c>
      <c r="D46" s="232"/>
      <c r="E46" s="236">
        <v>25.7</v>
      </c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3"/>
      <c r="U46" s="242"/>
      <c r="V46" s="218"/>
      <c r="W46" s="218"/>
      <c r="X46" s="218"/>
      <c r="Y46" s="218"/>
      <c r="Z46" s="218"/>
      <c r="AA46" s="218"/>
      <c r="AB46" s="218"/>
      <c r="AC46" s="218"/>
      <c r="AD46" s="218"/>
      <c r="AE46" s="218" t="s">
        <v>102</v>
      </c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 ht="22.5" outlineLevel="1" x14ac:dyDescent="0.2">
      <c r="A47" s="219">
        <v>24</v>
      </c>
      <c r="B47" s="229" t="s">
        <v>166</v>
      </c>
      <c r="C47" s="268" t="s">
        <v>167</v>
      </c>
      <c r="D47" s="231" t="s">
        <v>168</v>
      </c>
      <c r="E47" s="235">
        <v>5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21</v>
      </c>
      <c r="M47" s="242">
        <f>G47*(1+L47/100)</f>
        <v>0</v>
      </c>
      <c r="N47" s="242">
        <v>0</v>
      </c>
      <c r="O47" s="242">
        <f>ROUND(E47*N47,2)</f>
        <v>0</v>
      </c>
      <c r="P47" s="242">
        <v>0</v>
      </c>
      <c r="Q47" s="242">
        <f>ROUND(E47*P47,2)</f>
        <v>0</v>
      </c>
      <c r="R47" s="242"/>
      <c r="S47" s="242" t="s">
        <v>125</v>
      </c>
      <c r="T47" s="243">
        <v>0</v>
      </c>
      <c r="U47" s="242">
        <f>ROUND(E47*T47,2)</f>
        <v>0</v>
      </c>
      <c r="V47" s="218"/>
      <c r="W47" s="218"/>
      <c r="X47" s="218"/>
      <c r="Y47" s="218"/>
      <c r="Z47" s="218"/>
      <c r="AA47" s="218"/>
      <c r="AB47" s="218"/>
      <c r="AC47" s="218"/>
      <c r="AD47" s="218"/>
      <c r="AE47" s="218" t="s">
        <v>100</v>
      </c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outlineLevel="1" x14ac:dyDescent="0.2">
      <c r="A48" s="219">
        <v>25</v>
      </c>
      <c r="B48" s="229" t="s">
        <v>169</v>
      </c>
      <c r="C48" s="268" t="s">
        <v>170</v>
      </c>
      <c r="D48" s="231" t="s">
        <v>115</v>
      </c>
      <c r="E48" s="235">
        <v>0.47059000000000001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21</v>
      </c>
      <c r="M48" s="242">
        <f>G48*(1+L48/100)</f>
        <v>0</v>
      </c>
      <c r="N48" s="242">
        <v>0</v>
      </c>
      <c r="O48" s="242">
        <f>ROUND(E48*N48,2)</f>
        <v>0</v>
      </c>
      <c r="P48" s="242">
        <v>0</v>
      </c>
      <c r="Q48" s="242">
        <f>ROUND(E48*P48,2)</f>
        <v>0</v>
      </c>
      <c r="R48" s="242" t="s">
        <v>142</v>
      </c>
      <c r="S48" s="242" t="s">
        <v>99</v>
      </c>
      <c r="T48" s="243">
        <v>4.9470000000000001</v>
      </c>
      <c r="U48" s="242">
        <f>ROUND(E48*T48,2)</f>
        <v>2.33</v>
      </c>
      <c r="V48" s="218"/>
      <c r="W48" s="218"/>
      <c r="X48" s="218"/>
      <c r="Y48" s="218"/>
      <c r="Z48" s="218"/>
      <c r="AA48" s="218"/>
      <c r="AB48" s="218"/>
      <c r="AC48" s="218"/>
      <c r="AD48" s="218"/>
      <c r="AE48" s="218" t="s">
        <v>116</v>
      </c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x14ac:dyDescent="0.2">
      <c r="A49" s="225" t="s">
        <v>93</v>
      </c>
      <c r="B49" s="230" t="s">
        <v>64</v>
      </c>
      <c r="C49" s="270" t="s">
        <v>65</v>
      </c>
      <c r="D49" s="233"/>
      <c r="E49" s="237"/>
      <c r="F49" s="244"/>
      <c r="G49" s="244">
        <f>SUMIF(AE50:AE54,"&lt;&gt;NOR",G50:G54)</f>
        <v>0</v>
      </c>
      <c r="H49" s="244"/>
      <c r="I49" s="244">
        <f>SUM(I50:I54)</f>
        <v>0</v>
      </c>
      <c r="J49" s="244"/>
      <c r="K49" s="244">
        <f>SUM(K50:K54)</f>
        <v>0</v>
      </c>
      <c r="L49" s="244"/>
      <c r="M49" s="244">
        <f>SUM(M50:M54)</f>
        <v>0</v>
      </c>
      <c r="N49" s="244"/>
      <c r="O49" s="244">
        <f>SUM(O50:O54)</f>
        <v>32.78</v>
      </c>
      <c r="P49" s="244"/>
      <c r="Q49" s="244">
        <f>SUM(Q50:Q54)</f>
        <v>0</v>
      </c>
      <c r="R49" s="244"/>
      <c r="S49" s="244"/>
      <c r="T49" s="245"/>
      <c r="U49" s="244">
        <f>SUM(U50:U54)</f>
        <v>248.61</v>
      </c>
      <c r="AE49" t="s">
        <v>94</v>
      </c>
    </row>
    <row r="50" spans="1:60" outlineLevel="1" x14ac:dyDescent="0.2">
      <c r="A50" s="219">
        <v>26</v>
      </c>
      <c r="B50" s="229" t="s">
        <v>171</v>
      </c>
      <c r="C50" s="268" t="s">
        <v>172</v>
      </c>
      <c r="D50" s="231" t="s">
        <v>97</v>
      </c>
      <c r="E50" s="235">
        <v>567.36</v>
      </c>
      <c r="F50" s="241"/>
      <c r="G50" s="242">
        <f>ROUND(E50*F50,2)</f>
        <v>0</v>
      </c>
      <c r="H50" s="241"/>
      <c r="I50" s="242">
        <f>ROUND(E50*H50,2)</f>
        <v>0</v>
      </c>
      <c r="J50" s="241"/>
      <c r="K50" s="242">
        <f>ROUND(E50*J50,2)</f>
        <v>0</v>
      </c>
      <c r="L50" s="242">
        <v>21</v>
      </c>
      <c r="M50" s="242">
        <f>G50*(1+L50/100)</f>
        <v>0</v>
      </c>
      <c r="N50" s="242">
        <v>7.1000000000000002E-4</v>
      </c>
      <c r="O50" s="242">
        <f>ROUND(E50*N50,2)</f>
        <v>0.4</v>
      </c>
      <c r="P50" s="242">
        <v>0</v>
      </c>
      <c r="Q50" s="242">
        <f>ROUND(E50*P50,2)</f>
        <v>0</v>
      </c>
      <c r="R50" s="242" t="s">
        <v>173</v>
      </c>
      <c r="S50" s="242" t="s">
        <v>99</v>
      </c>
      <c r="T50" s="243">
        <v>0.34</v>
      </c>
      <c r="U50" s="242">
        <f>ROUND(E50*T50,2)</f>
        <v>192.9</v>
      </c>
      <c r="V50" s="218"/>
      <c r="W50" s="218"/>
      <c r="X50" s="218"/>
      <c r="Y50" s="218"/>
      <c r="Z50" s="218"/>
      <c r="AA50" s="218"/>
      <c r="AB50" s="218"/>
      <c r="AC50" s="218"/>
      <c r="AD50" s="218"/>
      <c r="AE50" s="218" t="s">
        <v>100</v>
      </c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outlineLevel="1" x14ac:dyDescent="0.2">
      <c r="A51" s="219"/>
      <c r="B51" s="229"/>
      <c r="C51" s="269" t="s">
        <v>120</v>
      </c>
      <c r="D51" s="232"/>
      <c r="E51" s="236">
        <v>567.36</v>
      </c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  <c r="S51" s="242"/>
      <c r="T51" s="243"/>
      <c r="U51" s="242"/>
      <c r="V51" s="218"/>
      <c r="W51" s="218"/>
      <c r="X51" s="218"/>
      <c r="Y51" s="218"/>
      <c r="Z51" s="218"/>
      <c r="AA51" s="218"/>
      <c r="AB51" s="218"/>
      <c r="AC51" s="218"/>
      <c r="AD51" s="218"/>
      <c r="AE51" s="218" t="s">
        <v>102</v>
      </c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outlineLevel="1" x14ac:dyDescent="0.2">
      <c r="A52" s="219">
        <v>27</v>
      </c>
      <c r="B52" s="229" t="s">
        <v>174</v>
      </c>
      <c r="C52" s="268" t="s">
        <v>175</v>
      </c>
      <c r="D52" s="231" t="s">
        <v>97</v>
      </c>
      <c r="E52" s="235">
        <v>567.4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21</v>
      </c>
      <c r="M52" s="242">
        <f>G52*(1+L52/100)</f>
        <v>0</v>
      </c>
      <c r="N52" s="242">
        <v>3.1800000000000002E-2</v>
      </c>
      <c r="O52" s="242">
        <f>ROUND(E52*N52,2)</f>
        <v>18.04</v>
      </c>
      <c r="P52" s="242">
        <v>0</v>
      </c>
      <c r="Q52" s="242">
        <f>ROUND(E52*P52,2)</f>
        <v>0</v>
      </c>
      <c r="R52" s="242"/>
      <c r="S52" s="242" t="s">
        <v>125</v>
      </c>
      <c r="T52" s="243">
        <v>0</v>
      </c>
      <c r="U52" s="242">
        <f>ROUND(E52*T52,2)</f>
        <v>0</v>
      </c>
      <c r="V52" s="218"/>
      <c r="W52" s="218"/>
      <c r="X52" s="218"/>
      <c r="Y52" s="218"/>
      <c r="Z52" s="218"/>
      <c r="AA52" s="218"/>
      <c r="AB52" s="218"/>
      <c r="AC52" s="218"/>
      <c r="AD52" s="218"/>
      <c r="AE52" s="218" t="s">
        <v>112</v>
      </c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 x14ac:dyDescent="0.2">
      <c r="A53" s="219">
        <v>28</v>
      </c>
      <c r="B53" s="229" t="s">
        <v>176</v>
      </c>
      <c r="C53" s="268" t="s">
        <v>177</v>
      </c>
      <c r="D53" s="231" t="s">
        <v>97</v>
      </c>
      <c r="E53" s="235">
        <v>573.4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21</v>
      </c>
      <c r="M53" s="242">
        <f>G53*(1+L53/100)</f>
        <v>0</v>
      </c>
      <c r="N53" s="242">
        <v>2.5000000000000001E-2</v>
      </c>
      <c r="O53" s="242">
        <f>ROUND(E53*N53,2)</f>
        <v>14.34</v>
      </c>
      <c r="P53" s="242">
        <v>0</v>
      </c>
      <c r="Q53" s="242">
        <f>ROUND(E53*P53,2)</f>
        <v>0</v>
      </c>
      <c r="R53" s="242"/>
      <c r="S53" s="242" t="s">
        <v>125</v>
      </c>
      <c r="T53" s="243">
        <v>0</v>
      </c>
      <c r="U53" s="242">
        <f>ROUND(E53*T53,2)</f>
        <v>0</v>
      </c>
      <c r="V53" s="218"/>
      <c r="W53" s="218"/>
      <c r="X53" s="218"/>
      <c r="Y53" s="218"/>
      <c r="Z53" s="218"/>
      <c r="AA53" s="218"/>
      <c r="AB53" s="218"/>
      <c r="AC53" s="218"/>
      <c r="AD53" s="218"/>
      <c r="AE53" s="218" t="s">
        <v>100</v>
      </c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outlineLevel="1" x14ac:dyDescent="0.2">
      <c r="A54" s="219">
        <v>29</v>
      </c>
      <c r="B54" s="229" t="s">
        <v>178</v>
      </c>
      <c r="C54" s="268" t="s">
        <v>179</v>
      </c>
      <c r="D54" s="231" t="s">
        <v>115</v>
      </c>
      <c r="E54" s="235">
        <v>18.47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2">
        <v>0</v>
      </c>
      <c r="O54" s="242">
        <f>ROUND(E54*N54,2)</f>
        <v>0</v>
      </c>
      <c r="P54" s="242">
        <v>0</v>
      </c>
      <c r="Q54" s="242">
        <f>ROUND(E54*P54,2)</f>
        <v>0</v>
      </c>
      <c r="R54" s="242" t="s">
        <v>173</v>
      </c>
      <c r="S54" s="242" t="s">
        <v>99</v>
      </c>
      <c r="T54" s="243">
        <v>3.016</v>
      </c>
      <c r="U54" s="242">
        <f>ROUND(E54*T54,2)</f>
        <v>55.71</v>
      </c>
      <c r="V54" s="218"/>
      <c r="W54" s="218"/>
      <c r="X54" s="218"/>
      <c r="Y54" s="218"/>
      <c r="Z54" s="218"/>
      <c r="AA54" s="218"/>
      <c r="AB54" s="218"/>
      <c r="AC54" s="218"/>
      <c r="AD54" s="218"/>
      <c r="AE54" s="218" t="s">
        <v>100</v>
      </c>
      <c r="AF54" s="218"/>
      <c r="AG54" s="218"/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x14ac:dyDescent="0.2">
      <c r="A55" s="225" t="s">
        <v>93</v>
      </c>
      <c r="B55" s="230" t="s">
        <v>66</v>
      </c>
      <c r="C55" s="270" t="s">
        <v>67</v>
      </c>
      <c r="D55" s="233"/>
      <c r="E55" s="237"/>
      <c r="F55" s="244"/>
      <c r="G55" s="244">
        <f>SUMIF(AE56:AE59,"&lt;&gt;NOR",G56:G59)</f>
        <v>0</v>
      </c>
      <c r="H55" s="244"/>
      <c r="I55" s="244">
        <f>SUM(I56:I59)</f>
        <v>0</v>
      </c>
      <c r="J55" s="244"/>
      <c r="K55" s="244">
        <f>SUM(K56:K59)</f>
        <v>0</v>
      </c>
      <c r="L55" s="244"/>
      <c r="M55" s="244">
        <f>SUM(M56:M59)</f>
        <v>0</v>
      </c>
      <c r="N55" s="244"/>
      <c r="O55" s="244">
        <f>SUM(O56:O59)</f>
        <v>0</v>
      </c>
      <c r="P55" s="244"/>
      <c r="Q55" s="244">
        <f>SUM(Q56:Q59)</f>
        <v>0</v>
      </c>
      <c r="R55" s="244"/>
      <c r="S55" s="244"/>
      <c r="T55" s="245"/>
      <c r="U55" s="244">
        <f>SUM(U56:U59)</f>
        <v>0</v>
      </c>
      <c r="AE55" t="s">
        <v>94</v>
      </c>
    </row>
    <row r="56" spans="1:60" outlineLevel="1" x14ac:dyDescent="0.2">
      <c r="A56" s="219">
        <v>30</v>
      </c>
      <c r="B56" s="229" t="s">
        <v>180</v>
      </c>
      <c r="C56" s="268" t="s">
        <v>181</v>
      </c>
      <c r="D56" s="231" t="s">
        <v>130</v>
      </c>
      <c r="E56" s="235">
        <v>85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21</v>
      </c>
      <c r="M56" s="242">
        <f>G56*(1+L56/100)</f>
        <v>0</v>
      </c>
      <c r="N56" s="242">
        <v>0</v>
      </c>
      <c r="O56" s="242">
        <f>ROUND(E56*N56,2)</f>
        <v>0</v>
      </c>
      <c r="P56" s="242">
        <v>0</v>
      </c>
      <c r="Q56" s="242">
        <f>ROUND(E56*P56,2)</f>
        <v>0</v>
      </c>
      <c r="R56" s="242"/>
      <c r="S56" s="242" t="s">
        <v>125</v>
      </c>
      <c r="T56" s="243">
        <v>0</v>
      </c>
      <c r="U56" s="242">
        <f>ROUND(E56*T56,2)</f>
        <v>0</v>
      </c>
      <c r="V56" s="218"/>
      <c r="W56" s="218"/>
      <c r="X56" s="218"/>
      <c r="Y56" s="218"/>
      <c r="Z56" s="218"/>
      <c r="AA56" s="218"/>
      <c r="AB56" s="218"/>
      <c r="AC56" s="218"/>
      <c r="AD56" s="218"/>
      <c r="AE56" s="218" t="s">
        <v>100</v>
      </c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 x14ac:dyDescent="0.2">
      <c r="A57" s="219"/>
      <c r="B57" s="229"/>
      <c r="C57" s="269" t="s">
        <v>182</v>
      </c>
      <c r="D57" s="232"/>
      <c r="E57" s="236">
        <v>85</v>
      </c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3"/>
      <c r="U57" s="242"/>
      <c r="V57" s="218"/>
      <c r="W57" s="218"/>
      <c r="X57" s="218"/>
      <c r="Y57" s="218"/>
      <c r="Z57" s="218"/>
      <c r="AA57" s="218"/>
      <c r="AB57" s="218"/>
      <c r="AC57" s="218"/>
      <c r="AD57" s="218"/>
      <c r="AE57" s="218" t="s">
        <v>102</v>
      </c>
      <c r="AF57" s="218"/>
      <c r="AG57" s="218"/>
      <c r="AH57" s="218"/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outlineLevel="1" x14ac:dyDescent="0.2">
      <c r="A58" s="219">
        <v>31</v>
      </c>
      <c r="B58" s="229" t="s">
        <v>183</v>
      </c>
      <c r="C58" s="268" t="s">
        <v>184</v>
      </c>
      <c r="D58" s="231" t="s">
        <v>130</v>
      </c>
      <c r="E58" s="235">
        <v>136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21</v>
      </c>
      <c r="M58" s="242">
        <f>G58*(1+L58/100)</f>
        <v>0</v>
      </c>
      <c r="N58" s="242">
        <v>0</v>
      </c>
      <c r="O58" s="242">
        <f>ROUND(E58*N58,2)</f>
        <v>0</v>
      </c>
      <c r="P58" s="242">
        <v>0</v>
      </c>
      <c r="Q58" s="242">
        <f>ROUND(E58*P58,2)</f>
        <v>0</v>
      </c>
      <c r="R58" s="242"/>
      <c r="S58" s="242" t="s">
        <v>125</v>
      </c>
      <c r="T58" s="243">
        <v>0</v>
      </c>
      <c r="U58" s="242">
        <f>ROUND(E58*T58,2)</f>
        <v>0</v>
      </c>
      <c r="V58" s="218"/>
      <c r="W58" s="218"/>
      <c r="X58" s="218"/>
      <c r="Y58" s="218"/>
      <c r="Z58" s="218"/>
      <c r="AA58" s="218"/>
      <c r="AB58" s="218"/>
      <c r="AC58" s="218"/>
      <c r="AD58" s="218"/>
      <c r="AE58" s="218" t="s">
        <v>100</v>
      </c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outlineLevel="1" x14ac:dyDescent="0.2">
      <c r="A59" s="219"/>
      <c r="B59" s="229"/>
      <c r="C59" s="269" t="s">
        <v>185</v>
      </c>
      <c r="D59" s="232"/>
      <c r="E59" s="236">
        <v>136</v>
      </c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42"/>
      <c r="S59" s="242"/>
      <c r="T59" s="243"/>
      <c r="U59" s="242"/>
      <c r="V59" s="218"/>
      <c r="W59" s="218"/>
      <c r="X59" s="218"/>
      <c r="Y59" s="218"/>
      <c r="Z59" s="218"/>
      <c r="AA59" s="218"/>
      <c r="AB59" s="218"/>
      <c r="AC59" s="218"/>
      <c r="AD59" s="218"/>
      <c r="AE59" s="218" t="s">
        <v>102</v>
      </c>
      <c r="AF59" s="218"/>
      <c r="AG59" s="218"/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x14ac:dyDescent="0.2">
      <c r="A60" s="225" t="s">
        <v>93</v>
      </c>
      <c r="B60" s="230" t="s">
        <v>68</v>
      </c>
      <c r="C60" s="270" t="s">
        <v>29</v>
      </c>
      <c r="D60" s="233"/>
      <c r="E60" s="237"/>
      <c r="F60" s="244"/>
      <c r="G60" s="244">
        <f>SUMIF(AE61:AE62,"&lt;&gt;NOR",G61:G62)</f>
        <v>0</v>
      </c>
      <c r="H60" s="244"/>
      <c r="I60" s="244">
        <f>SUM(I61:I62)</f>
        <v>0</v>
      </c>
      <c r="J60" s="244"/>
      <c r="K60" s="244">
        <f>SUM(K61:K62)</f>
        <v>0</v>
      </c>
      <c r="L60" s="244"/>
      <c r="M60" s="244">
        <f>SUM(M61:M62)</f>
        <v>0</v>
      </c>
      <c r="N60" s="244"/>
      <c r="O60" s="244">
        <f>SUM(O61:O62)</f>
        <v>0</v>
      </c>
      <c r="P60" s="244"/>
      <c r="Q60" s="244">
        <f>SUM(Q61:Q62)</f>
        <v>0</v>
      </c>
      <c r="R60" s="244"/>
      <c r="S60" s="244"/>
      <c r="T60" s="245"/>
      <c r="U60" s="244">
        <f>SUM(U61:U62)</f>
        <v>0</v>
      </c>
      <c r="AE60" t="s">
        <v>94</v>
      </c>
    </row>
    <row r="61" spans="1:60" outlineLevel="1" x14ac:dyDescent="0.2">
      <c r="A61" s="219">
        <v>32</v>
      </c>
      <c r="B61" s="229" t="s">
        <v>186</v>
      </c>
      <c r="C61" s="268" t="s">
        <v>187</v>
      </c>
      <c r="D61" s="231" t="s">
        <v>0</v>
      </c>
      <c r="E61" s="235">
        <v>2.4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21</v>
      </c>
      <c r="M61" s="242">
        <f>G61*(1+L61/100)</f>
        <v>0</v>
      </c>
      <c r="N61" s="242">
        <v>0</v>
      </c>
      <c r="O61" s="242">
        <f>ROUND(E61*N61,2)</f>
        <v>0</v>
      </c>
      <c r="P61" s="242">
        <v>0</v>
      </c>
      <c r="Q61" s="242">
        <f>ROUND(E61*P61,2)</f>
        <v>0</v>
      </c>
      <c r="R61" s="242"/>
      <c r="S61" s="242" t="s">
        <v>125</v>
      </c>
      <c r="T61" s="243">
        <v>0</v>
      </c>
      <c r="U61" s="242">
        <f>ROUND(E61*T61,2)</f>
        <v>0</v>
      </c>
      <c r="V61" s="218"/>
      <c r="W61" s="218"/>
      <c r="X61" s="218"/>
      <c r="Y61" s="218"/>
      <c r="Z61" s="218"/>
      <c r="AA61" s="218"/>
      <c r="AB61" s="218"/>
      <c r="AC61" s="218"/>
      <c r="AD61" s="218"/>
      <c r="AE61" s="218" t="s">
        <v>188</v>
      </c>
      <c r="AF61" s="218"/>
      <c r="AG61" s="218"/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outlineLevel="1" x14ac:dyDescent="0.2">
      <c r="A62" s="246">
        <v>33</v>
      </c>
      <c r="B62" s="247" t="s">
        <v>189</v>
      </c>
      <c r="C62" s="271" t="s">
        <v>190</v>
      </c>
      <c r="D62" s="248" t="s">
        <v>0</v>
      </c>
      <c r="E62" s="249">
        <v>2.5</v>
      </c>
      <c r="F62" s="250"/>
      <c r="G62" s="251">
        <f>ROUND(E62*F62,2)</f>
        <v>0</v>
      </c>
      <c r="H62" s="250"/>
      <c r="I62" s="251">
        <f>ROUND(E62*H62,2)</f>
        <v>0</v>
      </c>
      <c r="J62" s="250"/>
      <c r="K62" s="251">
        <f>ROUND(E62*J62,2)</f>
        <v>0</v>
      </c>
      <c r="L62" s="251">
        <v>21</v>
      </c>
      <c r="M62" s="251">
        <f>G62*(1+L62/100)</f>
        <v>0</v>
      </c>
      <c r="N62" s="251">
        <v>0</v>
      </c>
      <c r="O62" s="251">
        <f>ROUND(E62*N62,2)</f>
        <v>0</v>
      </c>
      <c r="P62" s="251">
        <v>0</v>
      </c>
      <c r="Q62" s="251">
        <f>ROUND(E62*P62,2)</f>
        <v>0</v>
      </c>
      <c r="R62" s="251"/>
      <c r="S62" s="251" t="s">
        <v>125</v>
      </c>
      <c r="T62" s="252">
        <v>0</v>
      </c>
      <c r="U62" s="251">
        <f>ROUND(E62*T62,2)</f>
        <v>0</v>
      </c>
      <c r="V62" s="218"/>
      <c r="W62" s="218"/>
      <c r="X62" s="218"/>
      <c r="Y62" s="218"/>
      <c r="Z62" s="218"/>
      <c r="AA62" s="218"/>
      <c r="AB62" s="218"/>
      <c r="AC62" s="218"/>
      <c r="AD62" s="218"/>
      <c r="AE62" s="218" t="s">
        <v>188</v>
      </c>
      <c r="AF62" s="218"/>
      <c r="AG62" s="218"/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x14ac:dyDescent="0.2">
      <c r="A63" s="6"/>
      <c r="B63" s="7" t="s">
        <v>191</v>
      </c>
      <c r="C63" s="272" t="s">
        <v>191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v>15</v>
      </c>
      <c r="AD63">
        <v>21</v>
      </c>
    </row>
    <row r="64" spans="1:60" x14ac:dyDescent="0.2">
      <c r="A64" s="253"/>
      <c r="B64" s="254" t="s">
        <v>31</v>
      </c>
      <c r="C64" s="273" t="s">
        <v>191</v>
      </c>
      <c r="D64" s="255"/>
      <c r="E64" s="256"/>
      <c r="F64" s="256"/>
      <c r="G64" s="267">
        <f>G7+G10+G18+G31+G49+G55+G60</f>
        <v>0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C64">
        <f>SUMIF(L7:L62,AC63,G7:G62)</f>
        <v>0</v>
      </c>
      <c r="AD64">
        <f>SUMIF(L7:L62,AD63,G7:G62)</f>
        <v>0</v>
      </c>
      <c r="AE64" t="s">
        <v>192</v>
      </c>
    </row>
    <row r="65" spans="1:31" x14ac:dyDescent="0.2">
      <c r="A65" s="6"/>
      <c r="B65" s="7" t="s">
        <v>191</v>
      </c>
      <c r="C65" s="272" t="s">
        <v>191</v>
      </c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6"/>
      <c r="B66" s="7" t="s">
        <v>191</v>
      </c>
      <c r="C66" s="272" t="s">
        <v>191</v>
      </c>
      <c r="D66" s="9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57" t="s">
        <v>193</v>
      </c>
      <c r="B67" s="257"/>
      <c r="C67" s="274"/>
      <c r="D67" s="9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8"/>
      <c r="B68" s="259"/>
      <c r="C68" s="275"/>
      <c r="D68" s="259"/>
      <c r="E68" s="259"/>
      <c r="F68" s="259"/>
      <c r="G68" s="260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E68" t="s">
        <v>194</v>
      </c>
    </row>
    <row r="69" spans="1:31" x14ac:dyDescent="0.2">
      <c r="A69" s="261"/>
      <c r="B69" s="262"/>
      <c r="C69" s="276"/>
      <c r="D69" s="262"/>
      <c r="E69" s="262"/>
      <c r="F69" s="262"/>
      <c r="G69" s="263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61"/>
      <c r="B70" s="262"/>
      <c r="C70" s="276"/>
      <c r="D70" s="262"/>
      <c r="E70" s="262"/>
      <c r="F70" s="262"/>
      <c r="G70" s="263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61"/>
      <c r="B71" s="262"/>
      <c r="C71" s="276"/>
      <c r="D71" s="262"/>
      <c r="E71" s="262"/>
      <c r="F71" s="262"/>
      <c r="G71" s="263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64"/>
      <c r="B72" s="265"/>
      <c r="C72" s="277"/>
      <c r="D72" s="265"/>
      <c r="E72" s="265"/>
      <c r="F72" s="265"/>
      <c r="G72" s="26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6"/>
      <c r="B73" s="7" t="s">
        <v>191</v>
      </c>
      <c r="C73" s="272" t="s">
        <v>191</v>
      </c>
      <c r="D73" s="9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C74" s="278"/>
      <c r="D74" s="206"/>
      <c r="AE74" t="s">
        <v>195</v>
      </c>
    </row>
    <row r="75" spans="1:31" x14ac:dyDescent="0.2">
      <c r="D75" s="206"/>
    </row>
    <row r="76" spans="1:31" x14ac:dyDescent="0.2">
      <c r="D76" s="206"/>
    </row>
    <row r="77" spans="1:31" x14ac:dyDescent="0.2">
      <c r="D77" s="206"/>
    </row>
    <row r="78" spans="1:31" x14ac:dyDescent="0.2">
      <c r="D78" s="206"/>
    </row>
    <row r="79" spans="1:31" x14ac:dyDescent="0.2">
      <c r="D79" s="206"/>
    </row>
    <row r="80" spans="1:31" x14ac:dyDescent="0.2">
      <c r="D80" s="206"/>
    </row>
    <row r="81" spans="4:4" x14ac:dyDescent="0.2">
      <c r="D81" s="206"/>
    </row>
    <row r="82" spans="4:4" x14ac:dyDescent="0.2">
      <c r="D82" s="206"/>
    </row>
    <row r="83" spans="4:4" x14ac:dyDescent="0.2">
      <c r="D83" s="206"/>
    </row>
    <row r="84" spans="4:4" x14ac:dyDescent="0.2">
      <c r="D84" s="206"/>
    </row>
    <row r="85" spans="4:4" x14ac:dyDescent="0.2">
      <c r="D85" s="206"/>
    </row>
    <row r="86" spans="4:4" x14ac:dyDescent="0.2">
      <c r="D86" s="206"/>
    </row>
    <row r="87" spans="4:4" x14ac:dyDescent="0.2">
      <c r="D87" s="206"/>
    </row>
    <row r="88" spans="4:4" x14ac:dyDescent="0.2">
      <c r="D88" s="206"/>
    </row>
    <row r="89" spans="4:4" x14ac:dyDescent="0.2">
      <c r="D89" s="206"/>
    </row>
    <row r="90" spans="4:4" x14ac:dyDescent="0.2">
      <c r="D90" s="206"/>
    </row>
    <row r="91" spans="4:4" x14ac:dyDescent="0.2">
      <c r="D91" s="206"/>
    </row>
    <row r="92" spans="4:4" x14ac:dyDescent="0.2">
      <c r="D92" s="206"/>
    </row>
    <row r="93" spans="4:4" x14ac:dyDescent="0.2">
      <c r="D93" s="206"/>
    </row>
    <row r="94" spans="4:4" x14ac:dyDescent="0.2">
      <c r="D94" s="206"/>
    </row>
    <row r="95" spans="4:4" x14ac:dyDescent="0.2">
      <c r="D95" s="206"/>
    </row>
    <row r="96" spans="4:4" x14ac:dyDescent="0.2">
      <c r="D96" s="206"/>
    </row>
    <row r="97" spans="4:4" x14ac:dyDescent="0.2">
      <c r="D97" s="206"/>
    </row>
    <row r="98" spans="4:4" x14ac:dyDescent="0.2">
      <c r="D98" s="206"/>
    </row>
    <row r="99" spans="4:4" x14ac:dyDescent="0.2">
      <c r="D99" s="206"/>
    </row>
    <row r="100" spans="4:4" x14ac:dyDescent="0.2">
      <c r="D100" s="206"/>
    </row>
    <row r="101" spans="4:4" x14ac:dyDescent="0.2">
      <c r="D101" s="206"/>
    </row>
    <row r="102" spans="4:4" x14ac:dyDescent="0.2">
      <c r="D102" s="206"/>
    </row>
    <row r="103" spans="4:4" x14ac:dyDescent="0.2">
      <c r="D103" s="206"/>
    </row>
    <row r="104" spans="4:4" x14ac:dyDescent="0.2">
      <c r="D104" s="206"/>
    </row>
    <row r="105" spans="4:4" x14ac:dyDescent="0.2">
      <c r="D105" s="206"/>
    </row>
    <row r="106" spans="4:4" x14ac:dyDescent="0.2">
      <c r="D106" s="206"/>
    </row>
    <row r="107" spans="4:4" x14ac:dyDescent="0.2">
      <c r="D107" s="206"/>
    </row>
    <row r="108" spans="4:4" x14ac:dyDescent="0.2">
      <c r="D108" s="206"/>
    </row>
    <row r="109" spans="4:4" x14ac:dyDescent="0.2">
      <c r="D109" s="206"/>
    </row>
    <row r="110" spans="4:4" x14ac:dyDescent="0.2">
      <c r="D110" s="206"/>
    </row>
    <row r="111" spans="4:4" x14ac:dyDescent="0.2">
      <c r="D111" s="206"/>
    </row>
    <row r="112" spans="4:4" x14ac:dyDescent="0.2">
      <c r="D112" s="206"/>
    </row>
    <row r="113" spans="4:4" x14ac:dyDescent="0.2">
      <c r="D113" s="206"/>
    </row>
    <row r="114" spans="4:4" x14ac:dyDescent="0.2">
      <c r="D114" s="206"/>
    </row>
    <row r="115" spans="4:4" x14ac:dyDescent="0.2">
      <c r="D115" s="206"/>
    </row>
    <row r="116" spans="4:4" x14ac:dyDescent="0.2">
      <c r="D116" s="206"/>
    </row>
    <row r="117" spans="4:4" x14ac:dyDescent="0.2">
      <c r="D117" s="206"/>
    </row>
    <row r="118" spans="4:4" x14ac:dyDescent="0.2">
      <c r="D118" s="206"/>
    </row>
    <row r="119" spans="4:4" x14ac:dyDescent="0.2">
      <c r="D119" s="206"/>
    </row>
    <row r="120" spans="4:4" x14ac:dyDescent="0.2">
      <c r="D120" s="206"/>
    </row>
    <row r="121" spans="4:4" x14ac:dyDescent="0.2">
      <c r="D121" s="206"/>
    </row>
    <row r="122" spans="4:4" x14ac:dyDescent="0.2">
      <c r="D122" s="206"/>
    </row>
    <row r="123" spans="4:4" x14ac:dyDescent="0.2">
      <c r="D123" s="206"/>
    </row>
    <row r="124" spans="4:4" x14ac:dyDescent="0.2">
      <c r="D124" s="206"/>
    </row>
    <row r="125" spans="4:4" x14ac:dyDescent="0.2">
      <c r="D125" s="206"/>
    </row>
    <row r="126" spans="4:4" x14ac:dyDescent="0.2">
      <c r="D126" s="206"/>
    </row>
    <row r="127" spans="4:4" x14ac:dyDescent="0.2">
      <c r="D127" s="206"/>
    </row>
    <row r="128" spans="4:4" x14ac:dyDescent="0.2">
      <c r="D128" s="206"/>
    </row>
    <row r="129" spans="4:4" x14ac:dyDescent="0.2">
      <c r="D129" s="206"/>
    </row>
    <row r="130" spans="4:4" x14ac:dyDescent="0.2">
      <c r="D130" s="206"/>
    </row>
    <row r="131" spans="4:4" x14ac:dyDescent="0.2">
      <c r="D131" s="206"/>
    </row>
    <row r="132" spans="4:4" x14ac:dyDescent="0.2">
      <c r="D132" s="206"/>
    </row>
    <row r="133" spans="4:4" x14ac:dyDescent="0.2">
      <c r="D133" s="206"/>
    </row>
    <row r="134" spans="4:4" x14ac:dyDescent="0.2">
      <c r="D134" s="206"/>
    </row>
    <row r="135" spans="4:4" x14ac:dyDescent="0.2">
      <c r="D135" s="206"/>
    </row>
    <row r="136" spans="4:4" x14ac:dyDescent="0.2">
      <c r="D136" s="206"/>
    </row>
    <row r="137" spans="4:4" x14ac:dyDescent="0.2">
      <c r="D137" s="206"/>
    </row>
    <row r="138" spans="4:4" x14ac:dyDescent="0.2">
      <c r="D138" s="206"/>
    </row>
    <row r="139" spans="4:4" x14ac:dyDescent="0.2">
      <c r="D139" s="206"/>
    </row>
    <row r="140" spans="4:4" x14ac:dyDescent="0.2">
      <c r="D140" s="206"/>
    </row>
    <row r="141" spans="4:4" x14ac:dyDescent="0.2">
      <c r="D141" s="206"/>
    </row>
    <row r="142" spans="4:4" x14ac:dyDescent="0.2">
      <c r="D142" s="206"/>
    </row>
    <row r="143" spans="4:4" x14ac:dyDescent="0.2">
      <c r="D143" s="206"/>
    </row>
    <row r="144" spans="4:4" x14ac:dyDescent="0.2">
      <c r="D144" s="206"/>
    </row>
    <row r="145" spans="4:4" x14ac:dyDescent="0.2">
      <c r="D145" s="206"/>
    </row>
    <row r="146" spans="4:4" x14ac:dyDescent="0.2">
      <c r="D146" s="206"/>
    </row>
    <row r="147" spans="4:4" x14ac:dyDescent="0.2">
      <c r="D147" s="206"/>
    </row>
    <row r="148" spans="4:4" x14ac:dyDescent="0.2">
      <c r="D148" s="206"/>
    </row>
    <row r="149" spans="4:4" x14ac:dyDescent="0.2">
      <c r="D149" s="206"/>
    </row>
    <row r="150" spans="4:4" x14ac:dyDescent="0.2">
      <c r="D150" s="206"/>
    </row>
    <row r="151" spans="4:4" x14ac:dyDescent="0.2">
      <c r="D151" s="206"/>
    </row>
    <row r="152" spans="4:4" x14ac:dyDescent="0.2">
      <c r="D152" s="206"/>
    </row>
    <row r="153" spans="4:4" x14ac:dyDescent="0.2">
      <c r="D153" s="206"/>
    </row>
    <row r="154" spans="4:4" x14ac:dyDescent="0.2">
      <c r="D154" s="206"/>
    </row>
    <row r="155" spans="4:4" x14ac:dyDescent="0.2">
      <c r="D155" s="206"/>
    </row>
    <row r="156" spans="4:4" x14ac:dyDescent="0.2">
      <c r="D156" s="206"/>
    </row>
    <row r="157" spans="4:4" x14ac:dyDescent="0.2">
      <c r="D157" s="206"/>
    </row>
    <row r="158" spans="4:4" x14ac:dyDescent="0.2">
      <c r="D158" s="206"/>
    </row>
    <row r="159" spans="4:4" x14ac:dyDescent="0.2">
      <c r="D159" s="206"/>
    </row>
    <row r="160" spans="4:4" x14ac:dyDescent="0.2">
      <c r="D160" s="206"/>
    </row>
    <row r="161" spans="4:4" x14ac:dyDescent="0.2">
      <c r="D161" s="206"/>
    </row>
    <row r="162" spans="4:4" x14ac:dyDescent="0.2">
      <c r="D162" s="206"/>
    </row>
    <row r="163" spans="4:4" x14ac:dyDescent="0.2">
      <c r="D163" s="206"/>
    </row>
    <row r="164" spans="4:4" x14ac:dyDescent="0.2">
      <c r="D164" s="206"/>
    </row>
    <row r="165" spans="4:4" x14ac:dyDescent="0.2">
      <c r="D165" s="206"/>
    </row>
    <row r="166" spans="4:4" x14ac:dyDescent="0.2">
      <c r="D166" s="206"/>
    </row>
    <row r="167" spans="4:4" x14ac:dyDescent="0.2">
      <c r="D167" s="206"/>
    </row>
    <row r="168" spans="4:4" x14ac:dyDescent="0.2">
      <c r="D168" s="206"/>
    </row>
    <row r="169" spans="4:4" x14ac:dyDescent="0.2">
      <c r="D169" s="206"/>
    </row>
    <row r="170" spans="4:4" x14ac:dyDescent="0.2">
      <c r="D170" s="206"/>
    </row>
    <row r="171" spans="4:4" x14ac:dyDescent="0.2">
      <c r="D171" s="206"/>
    </row>
    <row r="172" spans="4:4" x14ac:dyDescent="0.2">
      <c r="D172" s="206"/>
    </row>
    <row r="173" spans="4:4" x14ac:dyDescent="0.2">
      <c r="D173" s="206"/>
    </row>
    <row r="174" spans="4:4" x14ac:dyDescent="0.2">
      <c r="D174" s="206"/>
    </row>
    <row r="175" spans="4:4" x14ac:dyDescent="0.2">
      <c r="D175" s="206"/>
    </row>
    <row r="176" spans="4:4" x14ac:dyDescent="0.2">
      <c r="D176" s="206"/>
    </row>
    <row r="177" spans="4:4" x14ac:dyDescent="0.2">
      <c r="D177" s="206"/>
    </row>
    <row r="178" spans="4:4" x14ac:dyDescent="0.2">
      <c r="D178" s="206"/>
    </row>
    <row r="179" spans="4:4" x14ac:dyDescent="0.2">
      <c r="D179" s="206"/>
    </row>
    <row r="180" spans="4:4" x14ac:dyDescent="0.2">
      <c r="D180" s="206"/>
    </row>
    <row r="181" spans="4:4" x14ac:dyDescent="0.2">
      <c r="D181" s="206"/>
    </row>
    <row r="182" spans="4:4" x14ac:dyDescent="0.2">
      <c r="D182" s="206"/>
    </row>
    <row r="183" spans="4:4" x14ac:dyDescent="0.2">
      <c r="D183" s="206"/>
    </row>
    <row r="184" spans="4:4" x14ac:dyDescent="0.2">
      <c r="D184" s="206"/>
    </row>
    <row r="185" spans="4:4" x14ac:dyDescent="0.2">
      <c r="D185" s="206"/>
    </row>
    <row r="186" spans="4:4" x14ac:dyDescent="0.2">
      <c r="D186" s="206"/>
    </row>
    <row r="187" spans="4:4" x14ac:dyDescent="0.2">
      <c r="D187" s="206"/>
    </row>
    <row r="188" spans="4:4" x14ac:dyDescent="0.2">
      <c r="D188" s="206"/>
    </row>
    <row r="189" spans="4:4" x14ac:dyDescent="0.2">
      <c r="D189" s="206"/>
    </row>
    <row r="190" spans="4:4" x14ac:dyDescent="0.2">
      <c r="D190" s="206"/>
    </row>
    <row r="191" spans="4:4" x14ac:dyDescent="0.2">
      <c r="D191" s="206"/>
    </row>
    <row r="192" spans="4:4" x14ac:dyDescent="0.2">
      <c r="D192" s="206"/>
    </row>
    <row r="193" spans="4:4" x14ac:dyDescent="0.2">
      <c r="D193" s="206"/>
    </row>
    <row r="194" spans="4:4" x14ac:dyDescent="0.2">
      <c r="D194" s="206"/>
    </row>
    <row r="195" spans="4:4" x14ac:dyDescent="0.2">
      <c r="D195" s="206"/>
    </row>
    <row r="196" spans="4:4" x14ac:dyDescent="0.2">
      <c r="D196" s="206"/>
    </row>
    <row r="197" spans="4:4" x14ac:dyDescent="0.2">
      <c r="D197" s="206"/>
    </row>
    <row r="198" spans="4:4" x14ac:dyDescent="0.2">
      <c r="D198" s="206"/>
    </row>
    <row r="199" spans="4:4" x14ac:dyDescent="0.2">
      <c r="D199" s="206"/>
    </row>
    <row r="200" spans="4:4" x14ac:dyDescent="0.2">
      <c r="D200" s="206"/>
    </row>
    <row r="201" spans="4:4" x14ac:dyDescent="0.2">
      <c r="D201" s="206"/>
    </row>
    <row r="202" spans="4:4" x14ac:dyDescent="0.2">
      <c r="D202" s="206"/>
    </row>
    <row r="203" spans="4:4" x14ac:dyDescent="0.2">
      <c r="D203" s="206"/>
    </row>
    <row r="204" spans="4:4" x14ac:dyDescent="0.2">
      <c r="D204" s="206"/>
    </row>
    <row r="205" spans="4:4" x14ac:dyDescent="0.2">
      <c r="D205" s="206"/>
    </row>
    <row r="206" spans="4:4" x14ac:dyDescent="0.2">
      <c r="D206" s="206"/>
    </row>
    <row r="207" spans="4:4" x14ac:dyDescent="0.2">
      <c r="D207" s="206"/>
    </row>
    <row r="208" spans="4:4" x14ac:dyDescent="0.2">
      <c r="D208" s="206"/>
    </row>
    <row r="209" spans="4:4" x14ac:dyDescent="0.2">
      <c r="D209" s="206"/>
    </row>
    <row r="210" spans="4:4" x14ac:dyDescent="0.2">
      <c r="D210" s="206"/>
    </row>
    <row r="211" spans="4:4" x14ac:dyDescent="0.2">
      <c r="D211" s="206"/>
    </row>
    <row r="212" spans="4:4" x14ac:dyDescent="0.2">
      <c r="D212" s="206"/>
    </row>
    <row r="213" spans="4:4" x14ac:dyDescent="0.2">
      <c r="D213" s="206"/>
    </row>
    <row r="214" spans="4:4" x14ac:dyDescent="0.2">
      <c r="D214" s="206"/>
    </row>
    <row r="215" spans="4:4" x14ac:dyDescent="0.2">
      <c r="D215" s="206"/>
    </row>
    <row r="216" spans="4:4" x14ac:dyDescent="0.2">
      <c r="D216" s="206"/>
    </row>
    <row r="217" spans="4:4" x14ac:dyDescent="0.2">
      <c r="D217" s="206"/>
    </row>
    <row r="218" spans="4:4" x14ac:dyDescent="0.2">
      <c r="D218" s="206"/>
    </row>
    <row r="219" spans="4:4" x14ac:dyDescent="0.2">
      <c r="D219" s="206"/>
    </row>
    <row r="220" spans="4:4" x14ac:dyDescent="0.2">
      <c r="D220" s="206"/>
    </row>
    <row r="221" spans="4:4" x14ac:dyDescent="0.2">
      <c r="D221" s="206"/>
    </row>
    <row r="222" spans="4:4" x14ac:dyDescent="0.2">
      <c r="D222" s="206"/>
    </row>
    <row r="223" spans="4:4" x14ac:dyDescent="0.2">
      <c r="D223" s="206"/>
    </row>
    <row r="224" spans="4:4" x14ac:dyDescent="0.2">
      <c r="D224" s="206"/>
    </row>
    <row r="225" spans="4:4" x14ac:dyDescent="0.2">
      <c r="D225" s="206"/>
    </row>
    <row r="226" spans="4:4" x14ac:dyDescent="0.2">
      <c r="D226" s="206"/>
    </row>
    <row r="227" spans="4:4" x14ac:dyDescent="0.2">
      <c r="D227" s="206"/>
    </row>
    <row r="228" spans="4:4" x14ac:dyDescent="0.2">
      <c r="D228" s="206"/>
    </row>
    <row r="229" spans="4:4" x14ac:dyDescent="0.2">
      <c r="D229" s="206"/>
    </row>
    <row r="230" spans="4:4" x14ac:dyDescent="0.2">
      <c r="D230" s="206"/>
    </row>
    <row r="231" spans="4:4" x14ac:dyDescent="0.2">
      <c r="D231" s="206"/>
    </row>
    <row r="232" spans="4:4" x14ac:dyDescent="0.2">
      <c r="D232" s="206"/>
    </row>
    <row r="233" spans="4:4" x14ac:dyDescent="0.2">
      <c r="D233" s="206"/>
    </row>
    <row r="234" spans="4:4" x14ac:dyDescent="0.2">
      <c r="D234" s="206"/>
    </row>
    <row r="235" spans="4:4" x14ac:dyDescent="0.2">
      <c r="D235" s="206"/>
    </row>
    <row r="236" spans="4:4" x14ac:dyDescent="0.2">
      <c r="D236" s="206"/>
    </row>
    <row r="237" spans="4:4" x14ac:dyDescent="0.2">
      <c r="D237" s="206"/>
    </row>
    <row r="238" spans="4:4" x14ac:dyDescent="0.2">
      <c r="D238" s="206"/>
    </row>
    <row r="239" spans="4:4" x14ac:dyDescent="0.2">
      <c r="D239" s="206"/>
    </row>
    <row r="240" spans="4:4" x14ac:dyDescent="0.2">
      <c r="D240" s="206"/>
    </row>
    <row r="241" spans="4:4" x14ac:dyDescent="0.2">
      <c r="D241" s="206"/>
    </row>
    <row r="242" spans="4:4" x14ac:dyDescent="0.2">
      <c r="D242" s="206"/>
    </row>
    <row r="243" spans="4:4" x14ac:dyDescent="0.2">
      <c r="D243" s="206"/>
    </row>
    <row r="244" spans="4:4" x14ac:dyDescent="0.2">
      <c r="D244" s="206"/>
    </row>
    <row r="245" spans="4:4" x14ac:dyDescent="0.2">
      <c r="D245" s="206"/>
    </row>
    <row r="246" spans="4:4" x14ac:dyDescent="0.2">
      <c r="D246" s="206"/>
    </row>
    <row r="247" spans="4:4" x14ac:dyDescent="0.2">
      <c r="D247" s="206"/>
    </row>
    <row r="248" spans="4:4" x14ac:dyDescent="0.2">
      <c r="D248" s="206"/>
    </row>
    <row r="249" spans="4:4" x14ac:dyDescent="0.2">
      <c r="D249" s="206"/>
    </row>
    <row r="250" spans="4:4" x14ac:dyDescent="0.2">
      <c r="D250" s="206"/>
    </row>
    <row r="251" spans="4:4" x14ac:dyDescent="0.2">
      <c r="D251" s="206"/>
    </row>
    <row r="252" spans="4:4" x14ac:dyDescent="0.2">
      <c r="D252" s="206"/>
    </row>
    <row r="253" spans="4:4" x14ac:dyDescent="0.2">
      <c r="D253" s="206"/>
    </row>
    <row r="254" spans="4:4" x14ac:dyDescent="0.2">
      <c r="D254" s="206"/>
    </row>
    <row r="255" spans="4:4" x14ac:dyDescent="0.2">
      <c r="D255" s="206"/>
    </row>
    <row r="256" spans="4:4" x14ac:dyDescent="0.2">
      <c r="D256" s="206"/>
    </row>
    <row r="257" spans="4:4" x14ac:dyDescent="0.2">
      <c r="D257" s="206"/>
    </row>
    <row r="258" spans="4:4" x14ac:dyDescent="0.2">
      <c r="D258" s="206"/>
    </row>
    <row r="259" spans="4:4" x14ac:dyDescent="0.2">
      <c r="D259" s="206"/>
    </row>
    <row r="260" spans="4:4" x14ac:dyDescent="0.2">
      <c r="D260" s="206"/>
    </row>
    <row r="261" spans="4:4" x14ac:dyDescent="0.2">
      <c r="D261" s="206"/>
    </row>
    <row r="262" spans="4:4" x14ac:dyDescent="0.2">
      <c r="D262" s="206"/>
    </row>
    <row r="263" spans="4:4" x14ac:dyDescent="0.2">
      <c r="D263" s="206"/>
    </row>
    <row r="264" spans="4:4" x14ac:dyDescent="0.2">
      <c r="D264" s="206"/>
    </row>
    <row r="265" spans="4:4" x14ac:dyDescent="0.2">
      <c r="D265" s="206"/>
    </row>
    <row r="266" spans="4:4" x14ac:dyDescent="0.2">
      <c r="D266" s="206"/>
    </row>
    <row r="267" spans="4:4" x14ac:dyDescent="0.2">
      <c r="D267" s="206"/>
    </row>
    <row r="268" spans="4:4" x14ac:dyDescent="0.2">
      <c r="D268" s="206"/>
    </row>
    <row r="269" spans="4:4" x14ac:dyDescent="0.2">
      <c r="D269" s="206"/>
    </row>
    <row r="270" spans="4:4" x14ac:dyDescent="0.2">
      <c r="D270" s="206"/>
    </row>
    <row r="271" spans="4:4" x14ac:dyDescent="0.2">
      <c r="D271" s="206"/>
    </row>
    <row r="272" spans="4:4" x14ac:dyDescent="0.2">
      <c r="D272" s="206"/>
    </row>
    <row r="273" spans="4:4" x14ac:dyDescent="0.2">
      <c r="D273" s="206"/>
    </row>
    <row r="274" spans="4:4" x14ac:dyDescent="0.2">
      <c r="D274" s="206"/>
    </row>
    <row r="275" spans="4:4" x14ac:dyDescent="0.2">
      <c r="D275" s="206"/>
    </row>
    <row r="276" spans="4:4" x14ac:dyDescent="0.2">
      <c r="D276" s="206"/>
    </row>
    <row r="277" spans="4:4" x14ac:dyDescent="0.2">
      <c r="D277" s="206"/>
    </row>
    <row r="278" spans="4:4" x14ac:dyDescent="0.2">
      <c r="D278" s="206"/>
    </row>
    <row r="279" spans="4:4" x14ac:dyDescent="0.2">
      <c r="D279" s="206"/>
    </row>
    <row r="280" spans="4:4" x14ac:dyDescent="0.2">
      <c r="D280" s="206"/>
    </row>
    <row r="281" spans="4:4" x14ac:dyDescent="0.2">
      <c r="D281" s="206"/>
    </row>
    <row r="282" spans="4:4" x14ac:dyDescent="0.2">
      <c r="D282" s="206"/>
    </row>
    <row r="283" spans="4:4" x14ac:dyDescent="0.2">
      <c r="D283" s="206"/>
    </row>
    <row r="284" spans="4:4" x14ac:dyDescent="0.2">
      <c r="D284" s="206"/>
    </row>
    <row r="285" spans="4:4" x14ac:dyDescent="0.2">
      <c r="D285" s="206"/>
    </row>
    <row r="286" spans="4:4" x14ac:dyDescent="0.2">
      <c r="D286" s="206"/>
    </row>
    <row r="287" spans="4:4" x14ac:dyDescent="0.2">
      <c r="D287" s="206"/>
    </row>
    <row r="288" spans="4:4" x14ac:dyDescent="0.2">
      <c r="D288" s="206"/>
    </row>
    <row r="289" spans="4:4" x14ac:dyDescent="0.2">
      <c r="D289" s="206"/>
    </row>
    <row r="290" spans="4:4" x14ac:dyDescent="0.2">
      <c r="D290" s="206"/>
    </row>
    <row r="291" spans="4:4" x14ac:dyDescent="0.2">
      <c r="D291" s="206"/>
    </row>
    <row r="292" spans="4:4" x14ac:dyDescent="0.2">
      <c r="D292" s="206"/>
    </row>
    <row r="293" spans="4:4" x14ac:dyDescent="0.2">
      <c r="D293" s="206"/>
    </row>
    <row r="294" spans="4:4" x14ac:dyDescent="0.2">
      <c r="D294" s="206"/>
    </row>
    <row r="295" spans="4:4" x14ac:dyDescent="0.2">
      <c r="D295" s="206"/>
    </row>
    <row r="296" spans="4:4" x14ac:dyDescent="0.2">
      <c r="D296" s="206"/>
    </row>
    <row r="297" spans="4:4" x14ac:dyDescent="0.2">
      <c r="D297" s="206"/>
    </row>
    <row r="298" spans="4:4" x14ac:dyDescent="0.2">
      <c r="D298" s="206"/>
    </row>
    <row r="299" spans="4:4" x14ac:dyDescent="0.2">
      <c r="D299" s="206"/>
    </row>
    <row r="300" spans="4:4" x14ac:dyDescent="0.2">
      <c r="D300" s="206"/>
    </row>
    <row r="301" spans="4:4" x14ac:dyDescent="0.2">
      <c r="D301" s="206"/>
    </row>
    <row r="302" spans="4:4" x14ac:dyDescent="0.2">
      <c r="D302" s="206"/>
    </row>
    <row r="303" spans="4:4" x14ac:dyDescent="0.2">
      <c r="D303" s="206"/>
    </row>
    <row r="304" spans="4:4" x14ac:dyDescent="0.2">
      <c r="D304" s="206"/>
    </row>
    <row r="305" spans="4:4" x14ac:dyDescent="0.2">
      <c r="D305" s="206"/>
    </row>
    <row r="306" spans="4:4" x14ac:dyDescent="0.2">
      <c r="D306" s="206"/>
    </row>
    <row r="307" spans="4:4" x14ac:dyDescent="0.2">
      <c r="D307" s="206"/>
    </row>
    <row r="308" spans="4:4" x14ac:dyDescent="0.2">
      <c r="D308" s="206"/>
    </row>
    <row r="309" spans="4:4" x14ac:dyDescent="0.2">
      <c r="D309" s="206"/>
    </row>
    <row r="310" spans="4:4" x14ac:dyDescent="0.2">
      <c r="D310" s="206"/>
    </row>
    <row r="311" spans="4:4" x14ac:dyDescent="0.2">
      <c r="D311" s="206"/>
    </row>
    <row r="312" spans="4:4" x14ac:dyDescent="0.2">
      <c r="D312" s="206"/>
    </row>
    <row r="313" spans="4:4" x14ac:dyDescent="0.2">
      <c r="D313" s="206"/>
    </row>
    <row r="314" spans="4:4" x14ac:dyDescent="0.2">
      <c r="D314" s="206"/>
    </row>
    <row r="315" spans="4:4" x14ac:dyDescent="0.2">
      <c r="D315" s="206"/>
    </row>
    <row r="316" spans="4:4" x14ac:dyDescent="0.2">
      <c r="D316" s="206"/>
    </row>
    <row r="317" spans="4:4" x14ac:dyDescent="0.2">
      <c r="D317" s="206"/>
    </row>
    <row r="318" spans="4:4" x14ac:dyDescent="0.2">
      <c r="D318" s="206"/>
    </row>
    <row r="319" spans="4:4" x14ac:dyDescent="0.2">
      <c r="D319" s="206"/>
    </row>
    <row r="320" spans="4:4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mergeCells count="6">
    <mergeCell ref="A1:G1"/>
    <mergeCell ref="C2:G2"/>
    <mergeCell ref="C3:G3"/>
    <mergeCell ref="C4:G4"/>
    <mergeCell ref="A67:C67"/>
    <mergeCell ref="A68:G7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09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Radek</cp:lastModifiedBy>
  <cp:lastPrinted>2014-02-28T09:52:57Z</cp:lastPrinted>
  <dcterms:created xsi:type="dcterms:W3CDTF">2009-04-08T07:15:50Z</dcterms:created>
  <dcterms:modified xsi:type="dcterms:W3CDTF">2015-05-27T12:53:21Z</dcterms:modified>
</cp:coreProperties>
</file>